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640" windowHeight="8520" activeTab="4"/>
  </bookViews>
  <sheets>
    <sheet name="CIS" sheetId="1" r:id="rId1"/>
    <sheet name="CBS" sheetId="2" r:id="rId2"/>
    <sheet name="Shareholders Equity" sheetId="3" r:id="rId3"/>
    <sheet name="CFS" sheetId="4" r:id="rId4"/>
    <sheet name="Notes" sheetId="5" r:id="rId5"/>
  </sheets>
  <externalReferences>
    <externalReference r:id="rId8"/>
    <externalReference r:id="rId9"/>
    <externalReference r:id="rId10"/>
  </externalReferences>
  <definedNames>
    <definedName name="DEFERRED_TAX">'[1]CBS'!$AB$70</definedName>
    <definedName name="_xlnm.Print_Area" localSheetId="1">'CBS'!$A$1:$N$95</definedName>
    <definedName name="_xlnm.Print_Area" localSheetId="4">'Notes'!$A$1:$K$260</definedName>
    <definedName name="_xlnm.Print_Titles" localSheetId="1">'CBS'!$1:$3</definedName>
    <definedName name="_xlnm.Print_Titles" localSheetId="4">'Notes'!$1:$3</definedName>
    <definedName name="_xlnm.Print_Titles">$A$1:$A$1</definedName>
    <definedName name="TURNOVER" localSheetId="0">'[3]CPL'!$X$10</definedName>
    <definedName name="TURNOVER">'[2]CPL'!$X$10</definedName>
  </definedNames>
  <calcPr fullCalcOnLoad="1"/>
</workbook>
</file>

<file path=xl/sharedStrings.xml><?xml version="1.0" encoding="utf-8"?>
<sst xmlns="http://schemas.openxmlformats.org/spreadsheetml/2006/main" count="472" uniqueCount="360">
  <si>
    <t>The Board of Directors expects current year performance to improve.  The integration of its engineering and construction division within the group is progressing according to schedule and will yield positive benefits in the long run.  The integration is expected to position the division for infrastructure opportunities available under the recently announced 9th Malaysian Plan and regional markets where the group is involved and actively bidding for new projects.  The new tariff approved by the government effective 1 January 2007  is expected to generate higher earnings for the expressway division.</t>
  </si>
  <si>
    <t>Pursuant to the Company's announcement on 3 April 2006, the Company had acquired 40% equity interest in CML-MTD Construction Limited ("CML-MTD") comprising 1,728,036 shares of Sri Lankan Rupee ("Rs.") 10 each for a total cash consideration of Rs.75,000,000.  Upon the acquisition, CML-MTD had became an associate company of the Company.</t>
  </si>
  <si>
    <t>On 13 July 2006, the issued and paid-up share capital of MTDCP was increased from 11,000,000 shares of P1.00 each to 105,000,000 shares of P1.00 each, and the enlarged issued and paid-up share capital is held by MTDC and MTD Equity Sdn Bhd on 60:40 basis.</t>
  </si>
  <si>
    <t>Pursuant to the Company's announcement on 24 April 2006, MTD Construction Sdn Bhd ("MTDC"), a wholly-owned subsidiary of MTD Equity Sdn Bhd which in turn is a wholly-owned subsidiary of the Company, had incorporated a new subsidiary namely MTD Construction (Philippines), Inc (“MTDCP”) with an issued and paid-up share capital of 11,000,000 shares of P1.00 each.  MTDCP was incorporated in the Republic of the Philippines under the Corporation Code of the Philippines on 4 April 2006.</t>
  </si>
  <si>
    <t>Pursuant to the Company's announcement on 5 July 2006, MTD Equity Sdn Bhd which in turn is a wholly-owned subsidiary of the Company, has incorporated a new subsidiary namely MTD Bahrain.  MTD Bahrain was incorporated in the Kingdom of Bahrain with an issued and paid-up share capital of Bahraini Dinars 20,000 divided into 400 shares of Bahraini Dinars 50 each.</t>
  </si>
  <si>
    <t>On 17 October 2006, the Share Sale Agreement between MTD Equity Sdn Bhd ("MTD Equity"), a wholly owned subsidiary of MTD Capital Bhd ("MTD Capital") and ACP Industries Bhd ("ACPI"), to dispose the entire issued and paid-up share capital of MTDC, for a total consideration of RM88.0 million to be satisfied by the issuance of 88,000,000 new ordinary shares of RM1.00 each in ACPI became unconditional and accordingly ACPI became a subsidiary of MTD Capital.</t>
  </si>
  <si>
    <t xml:space="preserve">(iii) its 40% equity interest in MTDCP comprising 42,000,000 ordinary shares of P1.00 each at the consideration of  RM2,953,261.81 (or a sum equivalent to P42,000,000); and 
</t>
  </si>
  <si>
    <t>The Application was initially scheduled for hearing on 9 August 2006 and was adjourned to 12 December 2006 and was again adjourned to 7 February 2007 on which date, AXA withdrew the Application with no order as to costs.</t>
  </si>
  <si>
    <t>The Judge then fixed full trial dates on 17 to 20 August 2009.  In the meantime, the matter has been fixed for case management on 4 July 2007.</t>
  </si>
  <si>
    <t xml:space="preserve">(i) its 100% equity interest in MTD Manila Expressways, Inc. (“MTDME”) comprising 250,150,000 ordinary shares of P1.00 each at the consideration of RM26,983,529.39 (or a sum equivalent to P376,349,231.12); </t>
  </si>
  <si>
    <t xml:space="preserve">(e) Pursuant to a letter agreement between MTD Equity and MTD Bahrain dated 27 February 2007, MTD Equity had transferred to MTD Bahrain:-
</t>
  </si>
  <si>
    <t>Amount due from  Jointly Controlled Entities</t>
  </si>
  <si>
    <t>Pursuant to the Company announcement on 22 November 2006, the Company had incorporated a new subsidiary namely PT. MTD CTP Expressway ("MTD CTP") in the Republic of Indonesia effective on 13 September 2006.  The establishment of MTD CTP was approved by the Minister of Laws and Human Rights by virtue of the approval letter No. W7-02046 HT.01.01-TH.2006 dated 30 October 2006, which letter was received by the Company's solicitors on 21 November 2006.</t>
  </si>
  <si>
    <t>(d) Rocon Equipment Sdn Bhd, the Company’s wholly-owned subsidiary, had presented a winding-up petition against Rocon-Ortego Sdn Bhd, a joint venture company between Rocon Equipment Sdn Bhd and Ortego (Malaysia) Sdn Bhd. The petition was served on Rocon-Ortego Sdn Bhd on 31 March 2006 claiming a sum of RM2 million being part of the advances made by Rocon Equipment Sdn Bhd to Rocon-Ortego Sdn Bhd.  The petition was heard on 4 July 2006 by the Shah Alam High Court and the court had ordered Rocon-Ortego Sdn Bhd to be wound-up. Robert Teo of RSM Nelson Wheeler Teo Corporate Advisory Services Sdn Bhd had been appointed as the liquidator.</t>
  </si>
  <si>
    <t>(a) Contingent liabilities of the Group as at 27 February 2007 comprises of</t>
  </si>
  <si>
    <t>There was no corporate proposal announced for the current quarter under review.</t>
  </si>
  <si>
    <t xml:space="preserve">(c) As a result of the Court of Appeal Judgment on 12 January 2006, Metramac Corporation Sdn Bhd ("Metramac") had made a provision for litigation loss of RM3.9 million for the period ended 31 December 2006 (year ended 31 March 2006 RM94.6 million).  Based on legal advice, the Directors of the subsidiary company consider it appropriate to continue to prepare its financial statements on a going concern basis as it is the subsidiary company’s intention to vigorously contest this judgements at the Federal Court. </t>
  </si>
  <si>
    <t>Profit attributable to ordinary equity holders of the parent</t>
  </si>
  <si>
    <t>Basic earnings per share (sen)</t>
  </si>
  <si>
    <t>Diluted earnings per share (sen)</t>
  </si>
  <si>
    <t>Negative goodwill</t>
  </si>
  <si>
    <t>Litigation Loss</t>
  </si>
  <si>
    <t xml:space="preserve">(a) Total purchases and disposals of quoted securities for the current financial period ended 31 December 2006. </t>
  </si>
  <si>
    <t>28 February 2007</t>
  </si>
  <si>
    <t>Basic earnings per share is calculated by dividing the profit attributable to ordinary equity holders of the parent by the weighted average number of ordinary shares in issue during the period, excluding the weighted average treasury shares held by the Company.</t>
  </si>
  <si>
    <t xml:space="preserve">For the purpose of calculating diluted earnings per share, the weighted number of ordinary shares in issue during the period has been adjusted for the effects of potential dilution shares from conversion employee share option scheme into new ordinary shares.  The adjusted weighted average number of ordinary shares in issue during the period was arrived as follow: </t>
  </si>
  <si>
    <t>The interim financial statements should be read in conjunction with the audited financial statements for the year ended 31 March 2006.  These explanatory notes attached to the interim financial statements provide an explanation of events and transactions that are significant to an understanding of the changes in the financial position and performance of the Group since the year ended 31 March 2006.</t>
  </si>
  <si>
    <t>The adoption of FRS 2, 5, 102, 108, 110, 116, 121, 127, 128, 131, 132, 133, 136 and 138 does not have significant financial impact on the Group.  The principle effects of the changes in accounting policies resulting from the adoption of the other new/revised FRSs are discussed below:</t>
  </si>
  <si>
    <t>The hearing was held on 9 December 2003 at Washington D.C.  On 27 May 2004, the Company announced that the Arbitral Tribunal unanimously decided that the Respondent had breached its obligations under Article 3(1) of the Bilateral Investment Treaty and shall pay the Claimants the amount of USD5,871,322.42 as damages.  The Respondent shall also pay compound interest on such amount from 5 November 1998 based on the annual London Interbank Offered Rate (LIBOR) on November 5 of each year since 5 November 1998 until full payment of the awarded amount of damages.  All other claims filed in the arbitration shall be considered dismissed (“Arbitral Award”).</t>
  </si>
  <si>
    <t>Goodwill On Consolidation</t>
  </si>
  <si>
    <t xml:space="preserve">On 12 May 2005, MTDC through its solicitors received a Statement of Defence by AXA dated 9 May 2005, denying full liability of MTDC’s claim in the suit, citing inter alia, that it was entitled to repudiate liability under the CAR Policy on the ground that the loss is entirely excluded under the terms of the CAR Policy as the slope failures were caused by faulty design and/or defective workmanship.  </t>
  </si>
  <si>
    <t xml:space="preserve">AXA had on 7 December 2005 filed an application in the High Court for, inter alia, an order under Order 14A and/or Order 33 Rule 2, Rules of the High Court 1980 that a preliminary question of fact and law be determined i.e. whether MTDC’s claim under the CAR Policy in respect of the slope failure, caused by the failure of MTDC’s design to cope with unforeseen ground conditions is excluded on a proper construction of CAR Policy; or alternatively, for an order under Section 24A(2)(b) of the Courts of Judicature Act 1964 that the determination of the issues of fact whether the slope failures was due to the faulty design and/or defective workmanship be referred to a sole arbitrator (“Application”). </t>
  </si>
  <si>
    <t xml:space="preserve">(b) On 23 March 2005, MTD Construction Sdn Bhd (“MTDC”), a wholly-owned subsidiary of MTD Equity Sdn Bhd, which in turn is a wholly-owned subsidiary of the Company, through its solicitors had served a Writ of Summons on AXA Affin Assurance Berhad (“AXA”).  The suit involves a claim under a Contractor’s All Risk Policy (“CAR Policy”) underwritten by AXA and procured by MTDC in respect of a Project known as Construction and  Completion of Jalan Simpang Pulai-Lojing-Gua Musang-Kuala Berang, Pakej 2 (“Project”).  </t>
  </si>
  <si>
    <t>Impairment of Assets</t>
  </si>
  <si>
    <t>Intangible Assets</t>
  </si>
  <si>
    <t>Investment Property</t>
  </si>
  <si>
    <t>The current period's presentation of the Group's financial statements is based on the revised requirements of FRS 101, with the comparatives restated to conform with the current period's presentation.</t>
  </si>
  <si>
    <t xml:space="preserve">Capital repayment </t>
  </si>
  <si>
    <t>Net profit for the period</t>
  </si>
  <si>
    <t xml:space="preserve">Net Assets Per Share Attributable To </t>
  </si>
  <si>
    <t xml:space="preserve">  controlled entities and associates</t>
  </si>
  <si>
    <t>(restated)</t>
  </si>
  <si>
    <t>The audit report in respect of the financial statements for the year ended 31 March 2006 was not qualified.</t>
  </si>
  <si>
    <t>There were no unusual items affecting assets, liability, equity, net income or cash flows.</t>
  </si>
  <si>
    <t>(a) The issuance of 29,485,350 ordinary shares of RM1 each pursuant to the Company's warrants exercised.</t>
  </si>
  <si>
    <t>(b) Incorporation of MTD Construction (Philippines), Inc.</t>
  </si>
  <si>
    <t xml:space="preserve">20. Status of Corporate Proposals Announced But Not Completed. </t>
  </si>
  <si>
    <t>The Federal Court had on 15 May 2006 granted Metramac leave to appeal against the Court of Appeal Judgment and further granted a stay of the execution of the Court of Appeal Judgment pending the outcome of the Metramac’s Appeals subject to the following conditions:-</t>
  </si>
  <si>
    <t>(i) Metramac to maintain a sum of RM15 million in its account; and</t>
  </si>
  <si>
    <t>(ii) Metramac to give a bank guarantee in favour of Fawziah Holdings, in the amount of RM35 million within 2 weeks from 15 May 2006 (“Bank Guarantee”).</t>
  </si>
  <si>
    <t>Metramac had on 29 May 2006 served the Bank Guarantee on the solicitors for Fawziah Holdings.</t>
  </si>
  <si>
    <t>Metramac’s Appeals was heard in the Federal Court from 11 July 2006 to 14 July 2006.  The outcome of Metramac’s Appeals to the Federal Court is expected during the current financial year.</t>
  </si>
  <si>
    <t>RM'000</t>
  </si>
  <si>
    <t>Investment in Associated Companies</t>
  </si>
  <si>
    <t>Property Development Expenditure</t>
  </si>
  <si>
    <t>Sinking Fund</t>
  </si>
  <si>
    <t>Current Assets</t>
  </si>
  <si>
    <t>Trade Debtors</t>
  </si>
  <si>
    <t>Other Debtors</t>
  </si>
  <si>
    <t>Project Development Expenditure</t>
  </si>
  <si>
    <t>Deposits</t>
  </si>
  <si>
    <t>Current Liabilities</t>
  </si>
  <si>
    <t>Trade Creditors</t>
  </si>
  <si>
    <t>Other Creditors</t>
  </si>
  <si>
    <t>Short Term Borrowings</t>
  </si>
  <si>
    <t>Hire Purchase and Leasing Creditors</t>
  </si>
  <si>
    <t>Provision for Taxation</t>
  </si>
  <si>
    <t>Deferred Income</t>
  </si>
  <si>
    <t>Long Term Borrowings</t>
  </si>
  <si>
    <t>Subsidy Account</t>
  </si>
  <si>
    <t>Deferred Taxation</t>
  </si>
  <si>
    <t>Share Capital</t>
  </si>
  <si>
    <t>Reserves</t>
  </si>
  <si>
    <t>Share Premium</t>
  </si>
  <si>
    <t>Exchange Translation Reserves</t>
  </si>
  <si>
    <t>Capital Reserve</t>
  </si>
  <si>
    <t>Accumulated Profits</t>
  </si>
  <si>
    <t>Minority Interest</t>
  </si>
  <si>
    <t>CONDENSED UNAUDITED CONSOLIDATED INCOME STATEMENT</t>
  </si>
  <si>
    <t>INDIVIDUAL PERIOD</t>
  </si>
  <si>
    <t>CUMULATIVE PERIOD</t>
  </si>
  <si>
    <t>Current Year</t>
  </si>
  <si>
    <t>Preceding Year</t>
  </si>
  <si>
    <t>Quarter</t>
  </si>
  <si>
    <t>Corresp. Quarter</t>
  </si>
  <si>
    <t>To Date</t>
  </si>
  <si>
    <t>Revenue</t>
  </si>
  <si>
    <t>(i)  Basic (based on ordinary shares-sen)</t>
  </si>
  <si>
    <t>(ii) Fully diluted (based on ordinary shares-sen)</t>
  </si>
  <si>
    <t xml:space="preserve">Share </t>
  </si>
  <si>
    <t xml:space="preserve">Capital </t>
  </si>
  <si>
    <t>Forex Translation</t>
  </si>
  <si>
    <t xml:space="preserve">Accumulated </t>
  </si>
  <si>
    <t>Total</t>
  </si>
  <si>
    <t>Capital</t>
  </si>
  <si>
    <t>Premium</t>
  </si>
  <si>
    <t>Reserve</t>
  </si>
  <si>
    <t>Profit</t>
  </si>
  <si>
    <t>MTD CAPITAL BHD (256187-T)</t>
  </si>
  <si>
    <t>NOTES TO THE INTERIM FINANCIAL REPORT</t>
  </si>
  <si>
    <t>1. Basis of Preparation of The Financial Statements</t>
  </si>
  <si>
    <t>3. Seasonal or Cyclical Factors</t>
  </si>
  <si>
    <t>4. Unusual Events Affecting Financial Statements</t>
  </si>
  <si>
    <t>5. Material Changes In Estimates</t>
  </si>
  <si>
    <t>6. Issuances and Repayment of Debt and Equity Securities</t>
  </si>
  <si>
    <t>7. Dividend Paid</t>
  </si>
  <si>
    <t>8. Segmental Information (Cumulative Year-to-date)</t>
  </si>
  <si>
    <t>By Activities</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</si>
  <si>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</si>
  <si>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</si>
  <si>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</si>
  <si>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</si>
  <si>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</si>
  <si>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</si>
  <si>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</si>
  <si>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</si>
  <si>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</si>
  <si>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Current Financial Quarter</t>
  </si>
  <si>
    <t>Financial Year Todate</t>
  </si>
  <si>
    <t>Total purchases</t>
  </si>
  <si>
    <t>Total disposals</t>
  </si>
  <si>
    <t>(i)</t>
  </si>
  <si>
    <t>At Cost</t>
  </si>
  <si>
    <t>(ii)</t>
  </si>
  <si>
    <t>At Book Value</t>
  </si>
  <si>
    <t>(iii)</t>
  </si>
  <si>
    <t xml:space="preserve">At Market Value </t>
  </si>
  <si>
    <t>2. Audit Qualification of Financial Statement</t>
  </si>
  <si>
    <t xml:space="preserve">GROUP </t>
  </si>
  <si>
    <t>RM '000</t>
  </si>
  <si>
    <t xml:space="preserve">CONDENSED UNAUDITED CONSOLIDATED BALANCE SHEET </t>
  </si>
  <si>
    <t>Engineering</t>
  </si>
  <si>
    <t>Trading</t>
  </si>
  <si>
    <t>and</t>
  </si>
  <si>
    <t>Investment</t>
  </si>
  <si>
    <t>Property</t>
  </si>
  <si>
    <t>Construction</t>
  </si>
  <si>
    <t>Holding</t>
  </si>
  <si>
    <t>Development</t>
  </si>
  <si>
    <t>Elimination</t>
  </si>
  <si>
    <t>Consolidated</t>
  </si>
  <si>
    <t>Revenue from external customers</t>
  </si>
  <si>
    <t>-</t>
  </si>
  <si>
    <t>Inter-segment revenue</t>
  </si>
  <si>
    <t>Total revenue</t>
  </si>
  <si>
    <t>Results</t>
  </si>
  <si>
    <t>Finance costs</t>
  </si>
  <si>
    <t>Segment results</t>
  </si>
  <si>
    <t>The business operations of the Group are not materially affected by seasonal or cyclical factors.</t>
  </si>
  <si>
    <t>There were no changes in estimates of amounts, reported in prior interim periods of the current financial year or changes in estimates of amounts reported in prior financial year that have a material effect in the current interim period.</t>
  </si>
  <si>
    <t>- Secured</t>
  </si>
  <si>
    <t>Condensed Unaudited Consolidated Statement of Changes in Equity</t>
  </si>
  <si>
    <t>Condensed Unaudited Consolidated Cash Flow Statement</t>
  </si>
  <si>
    <t>Net Cash Flow used in Investing Activities</t>
  </si>
  <si>
    <t>The figures have not been audited</t>
  </si>
  <si>
    <t>MAR 2003</t>
  </si>
  <si>
    <t>Expressway</t>
  </si>
  <si>
    <t>Reclass</t>
  </si>
  <si>
    <t>Actual/original</t>
  </si>
  <si>
    <t>Services</t>
  </si>
  <si>
    <t>Jointly Controlled Entities</t>
  </si>
  <si>
    <t>Tax Recoverable</t>
  </si>
  <si>
    <t>9. Valuation of Property, Plant and Equipment</t>
  </si>
  <si>
    <t>10. Material Events Subsequent to the end of the Interim Period</t>
  </si>
  <si>
    <t>11. Changes in the Composition of the Group</t>
  </si>
  <si>
    <t>12. Changes in Contingent Liabilities or Assets</t>
  </si>
  <si>
    <t>14. Material Changes in the Quarterly Results Compared to the Results of the Preceding Quarter.</t>
  </si>
  <si>
    <t>15. Current Year Prospects (including factors that are likely to influence the company’s prospects)</t>
  </si>
  <si>
    <t>16. Variance in Actual vs Forecasted Profit / Profit Guarantee Shortfall</t>
  </si>
  <si>
    <t>19. Quoted Securities</t>
  </si>
  <si>
    <t>21. Group Borrowings and Debt Securities</t>
  </si>
  <si>
    <t>22. Off Balance Sheet Financial Instruments</t>
  </si>
  <si>
    <t xml:space="preserve">23. Material Litigation  </t>
  </si>
  <si>
    <t>Corporate Guarantee given by the Company on behalf of the Jointly Controlled Entity/Associate</t>
  </si>
  <si>
    <t>- Unsecured</t>
  </si>
  <si>
    <t>18. Profit on sale of Unquoted Investments and /or Properties</t>
  </si>
  <si>
    <t>The valuation of land and building have been brought forward, without amendment from the previous annual report.</t>
  </si>
  <si>
    <t>The disclosure requirements for explanatory notes for the variance of profit after tax and minority interest and shortfall in profit guarantee are not applicable.</t>
  </si>
  <si>
    <t xml:space="preserve">Long Term    </t>
  </si>
  <si>
    <t xml:space="preserve">Short Term  </t>
  </si>
  <si>
    <t>Total Borrowings</t>
  </si>
  <si>
    <t>The Group has not entered into any contracts involving off balance sheet financial instruments as at the date of this report.</t>
  </si>
  <si>
    <t>Batu Caves, Selangor</t>
  </si>
  <si>
    <t>By Order of the Board</t>
  </si>
  <si>
    <t>Company Secretaries</t>
  </si>
  <si>
    <t>CHAN BEE KUAN (MAICSA No. 7003851)</t>
  </si>
  <si>
    <t>a) Basic</t>
  </si>
  <si>
    <t>Weighted average number of ordinary shares in issue</t>
  </si>
  <si>
    <t>b) Diluted</t>
  </si>
  <si>
    <t>Adjustment for assumed conversion of employee share option scheme</t>
  </si>
  <si>
    <t xml:space="preserve">Treasury </t>
  </si>
  <si>
    <t>Shares</t>
  </si>
  <si>
    <t>Treasury Shares</t>
  </si>
  <si>
    <t>Gain/(Loss) disposals</t>
  </si>
  <si>
    <t>TAN KON LING (MAICSA No. 7031438)</t>
  </si>
  <si>
    <t>NOTES TO THE LISTING REQUIREMENTS OF BURSA MALAYSIA SECURITIES BERHAD</t>
  </si>
  <si>
    <t>Investment Properties</t>
  </si>
  <si>
    <t>Deferred Assets</t>
  </si>
  <si>
    <t>24. Dividend</t>
  </si>
  <si>
    <t>25. Earnings per Share</t>
  </si>
  <si>
    <t>Share of profits and losses from jointly controlled</t>
  </si>
  <si>
    <t xml:space="preserve">Share of profits and losses from jointly </t>
  </si>
  <si>
    <t>entities and associates</t>
  </si>
  <si>
    <t>Cash and Bank Balances</t>
  </si>
  <si>
    <t>Other Investments</t>
  </si>
  <si>
    <t>Concession Assets</t>
  </si>
  <si>
    <t>Real Property Assets</t>
  </si>
  <si>
    <t>Currency translation differences</t>
  </si>
  <si>
    <t>Current Year    to date</t>
  </si>
  <si>
    <t>2005</t>
  </si>
  <si>
    <t>At 1st April 2005</t>
  </si>
  <si>
    <t>Cost of sales</t>
  </si>
  <si>
    <t>Gross profit</t>
  </si>
  <si>
    <t>Administrative and other expenses</t>
  </si>
  <si>
    <t>Property, plant and equipment</t>
  </si>
  <si>
    <t>Net Decrease in Cash &amp; Cash Equivalents</t>
  </si>
  <si>
    <t>2006</t>
  </si>
  <si>
    <t>The disproportionate tax charge of the Group for the current year under review is principally due to non taxable gains on disposal of quoted securities, disallowable expenses and interest restriction on finance charges.</t>
  </si>
  <si>
    <t>Profit for the period</t>
  </si>
  <si>
    <t>Attributable to:</t>
  </si>
  <si>
    <t xml:space="preserve">   Equity holders of the parent</t>
  </si>
  <si>
    <t xml:space="preserve">   Minority interest</t>
  </si>
  <si>
    <t>Corresp. Period</t>
  </si>
  <si>
    <t>Non-current Assets</t>
  </si>
  <si>
    <t>ASSETS</t>
  </si>
  <si>
    <t>TOTAL ASSETS</t>
  </si>
  <si>
    <t>EQUITY AND LIABILITIES</t>
  </si>
  <si>
    <t xml:space="preserve">  of the parent</t>
  </si>
  <si>
    <t>Total equity</t>
  </si>
  <si>
    <t>Non-current  Liabilities</t>
  </si>
  <si>
    <t>Total liabilities</t>
  </si>
  <si>
    <t>TOTAL EQUITY AND LIABILITIES</t>
  </si>
  <si>
    <t>The Condensed Unaudited Consolidated Balance Sheet should be read in conjunction with the Annual Financial Statements for the year ended 31 March 2006</t>
  </si>
  <si>
    <r>
      <t xml:space="preserve">MTD CAPITAL BHD </t>
    </r>
    <r>
      <rPr>
        <sz val="12"/>
        <rFont val="Times New Roman"/>
        <family val="1"/>
      </rPr>
      <t>(256187-T)</t>
    </r>
  </si>
  <si>
    <t>Inventories</t>
  </si>
  <si>
    <t>Other income</t>
  </si>
  <si>
    <t>Attributable to equity holders of the parent</t>
  </si>
  <si>
    <t xml:space="preserve">Minority </t>
  </si>
  <si>
    <t>Interest</t>
  </si>
  <si>
    <t>Equity</t>
  </si>
  <si>
    <t>At 1st April 2006</t>
  </si>
  <si>
    <t>The Condensed Unaudited Consolidated Statement of Changes in Equity should be read in conjunction with the Annual Financial Statements for the year ended 31 March 2006</t>
  </si>
  <si>
    <t>Changes of equity interest in subsidiaries</t>
  </si>
  <si>
    <t xml:space="preserve">  Ordinary Equity Holders Of The Parent</t>
  </si>
  <si>
    <t>The Condensed Unaudited Consolidated Cash Flow Statement should be read in conjunction with the Annual Financial Statements for the year ended 31 March 2006</t>
  </si>
  <si>
    <t>The interim financial statements have been prepared under the historical cost convention.</t>
  </si>
  <si>
    <t>FRS 2</t>
  </si>
  <si>
    <t>FRS 3</t>
  </si>
  <si>
    <t>FRS 5</t>
  </si>
  <si>
    <t>FRS 101</t>
  </si>
  <si>
    <t>FRS 102</t>
  </si>
  <si>
    <t>FRS 108</t>
  </si>
  <si>
    <t>FRS 110</t>
  </si>
  <si>
    <t>FRS 116</t>
  </si>
  <si>
    <t>FRS 121</t>
  </si>
  <si>
    <t>FRS 127</t>
  </si>
  <si>
    <t>FRS 128</t>
  </si>
  <si>
    <t>FRS 131</t>
  </si>
  <si>
    <t>FRS 132</t>
  </si>
  <si>
    <t>FRS 133</t>
  </si>
  <si>
    <t>FRS 136</t>
  </si>
  <si>
    <t>FRS 138</t>
  </si>
  <si>
    <t>FRS 140</t>
  </si>
  <si>
    <t>Share-based Payment</t>
  </si>
  <si>
    <t>Non-current Assets Held for Sale and Discontinued Operations</t>
  </si>
  <si>
    <t>Presentation of Financial Statements</t>
  </si>
  <si>
    <t>Accounting Policies, Changes in Estimates and Errors</t>
  </si>
  <si>
    <t>Events after the Balance Sheet Date</t>
  </si>
  <si>
    <t>Property, Plant and Equipment</t>
  </si>
  <si>
    <t>The Effects of Changes in Foreign Exchange Rates</t>
  </si>
  <si>
    <t>Consolidated and Separate Financial Statements</t>
  </si>
  <si>
    <t>Investments in Associates</t>
  </si>
  <si>
    <t>Interests in Joint Ventures</t>
  </si>
  <si>
    <t>Financial Instruments: Disclosure and Presentation</t>
  </si>
  <si>
    <t>Income tax expense</t>
  </si>
  <si>
    <t>Cash and cash equivalents comprise of:</t>
  </si>
  <si>
    <t>Cash and bank balances</t>
  </si>
  <si>
    <t>There were no issuance and repayment of debt and equity securities, shares buy backs, share cancellation, shares held as treasury shares, repurchase and resale of treasury shares for the current financial quarter under review except for the following:</t>
  </si>
  <si>
    <t>There were no material events subsequent to the end of the current quarter except for the following:</t>
  </si>
  <si>
    <t>17. Income Tax Expense</t>
  </si>
  <si>
    <t>Income tax expense comprises :-</t>
  </si>
  <si>
    <t>There was no sale of unquoted investments or properties for the current quarter under review.</t>
  </si>
  <si>
    <t>Corporate Guarantee given to Third Parties by Subsidiaries</t>
  </si>
  <si>
    <t>No interim dividend has been proposed for the current quarter under review.</t>
  </si>
  <si>
    <t>Disposal of treasury shares by subsidiary</t>
  </si>
  <si>
    <t>Changes of equity interest in subsidiary</t>
  </si>
  <si>
    <t>Net Cash Flow used in Financing Activities</t>
  </si>
  <si>
    <t>Equity attributable to equity holders</t>
  </si>
  <si>
    <t xml:space="preserve">The Condensed Unaudited Consolidated Income Statements should be read in conjunction with the Annual Financial Statements for the year ended 31 March 2006 </t>
  </si>
  <si>
    <t>Effect of adopting:</t>
  </si>
  <si>
    <t xml:space="preserve">  FRS 3</t>
  </si>
  <si>
    <t xml:space="preserve">  for the period</t>
  </si>
  <si>
    <t>Total recognised income and expense</t>
  </si>
  <si>
    <t>Issue of ordinary shares:</t>
  </si>
  <si>
    <t xml:space="preserve">  Esos exercised</t>
  </si>
  <si>
    <t xml:space="preserve">  Warrants exercised</t>
  </si>
  <si>
    <t>(b) FRS 101: Presentation of Financial Statements</t>
  </si>
  <si>
    <t>In accordance with the transitional provisions of FRS 3, the negative goodwill as at 1 April 2006 of RM70.7 million was derecognised with the corresponding increase in retained earnings.</t>
  </si>
  <si>
    <t>--------------------------Non Distributable------------------------------</t>
  </si>
  <si>
    <t xml:space="preserve">Under the terms of the CAR Policy, AXA agreed that if at any time during the period of cover, the items or any part thereof covered by the CAR Policy shall suffer any unforeseen and sudden physical loss or damage from any cause, other than those specifically excluded, in any manner necessitating repair or replacement, AXA will indemnify MTDC in respect of such loss or damage.  MTDC contends that AXA is in breach of the CAR Policy when it failed to decide on acceptance of its liability or make payment in settlement of the claim and is claiming for inter-alia, RM38,586,234 as at August 2003 being costs for the remedial works in respect of slope failures/landslips at the Project site, alternatively damages to be assessed and costs. </t>
  </si>
  <si>
    <t xml:space="preserve">(a) On 29 June 2001, MTD Equity Sdn Bhd (“MTDE”) and MTD Chile S.A, both companies of which are wholly-owned subsidiaries of MTD (collectively the “Claimants”) had initiated arbitration request against the Republic of Chile (“Respondent”) in the International Centre for Settlement of Investment Disputes (“ICSID”) in Washington D.C., United States of America.  This arbitration request is initiated by the Claimants in accordance with rule 5(2) of the Institution rules of the ICSID. </t>
  </si>
  <si>
    <t>Between 1996 and 1997, the Claimants invested approximately USD17.5 million in a specific real estate project in the Municipality of Pirque, 40 km south of Santiago, Chile.  The investment was one on the premise that the necessary regulatory approvals will be granted by the Respondent. The approvals required however, was subsequently refused by the Respondent on grounds that the project was contrary to government policy. These actions have resulted in a decline in the value of the investments as well as the potential profits that the project would have generated, resulting in the Claimants incurring large costs in the project which the Respondent claimed could not be realised.  The Arbitration Request is in relation to the Claimants’ claim that the action and omission of the Respondent constitutes a violation of the Treaty for the Promotion and Protection of Investments between Malaysia and the Republic of Chile dated 11 November 1992 and a breach of investment contract and for the loss and damages to the Claimants by reason thereof.</t>
  </si>
  <si>
    <t>The Respondent had subsequently filed an application to ICSID for the annulment of the Arbitral Award (“Annulment Application”) and the hearing of the Annulment Application was concluded on 10 April 2006.  No decision has been delivered by the Panel of Arbitrations of ICSID yet.</t>
  </si>
  <si>
    <t>(c) FRS 140: Investment Property</t>
  </si>
  <si>
    <t>The Group changed its accounting policy whereby investment property which was previously carried at cost but not subject to depreciation prior to 1 April 2006 is now carried at cost less any accumulated depreciation and accumulated impairment losses. Freehold land is not depreciated. Investment property carried at cost is depreciated over the estimated economic useful life.</t>
  </si>
  <si>
    <t>Purchase of treasury shares</t>
  </si>
  <si>
    <t>Deposits placed with licensed banks</t>
  </si>
  <si>
    <t>Cash &amp; Cash Equivalents at beginning of financial period</t>
  </si>
  <si>
    <t>Cash &amp; Cash Equivalents at end of financial period</t>
  </si>
  <si>
    <t>The interim financial statements are unaudited and have been prepared in accordance with the requirements of FRS 134: Interim Financial Reporting and paragraph 9.22 of the Listing Requirements of Bursa Malaysia Securities Berhad.</t>
  </si>
  <si>
    <t>The significant accounting policies adopted are consistent with those of the audited financial statements for the year ended 31 March 2006 except for the adoption of the following new/revised Financial Reporting Standards ("FRS") effective for the financial period beginning 1 April 2006:</t>
  </si>
  <si>
    <t>Business Combinations</t>
  </si>
  <si>
    <t>Earnings Per Share</t>
  </si>
  <si>
    <t>(a) FRS 3: Business Combinations</t>
  </si>
  <si>
    <t>Net Cash Flow generated from Operating Activities</t>
  </si>
  <si>
    <t>(c) Incorporation of a subsidiary, MTD Bahrain Holding Company W.L.L.</t>
  </si>
  <si>
    <t>23. Material Litigation (cont'd)</t>
  </si>
  <si>
    <t>There were no change in the composition of the Group for the current financial period under review except for the following:.</t>
  </si>
  <si>
    <t>(b) Incorporation of a subsidiary, PT. MTD CTP Expressway</t>
  </si>
  <si>
    <t>Quarterly report on consolidated results for the financial quarter ended 31 December 2006</t>
  </si>
  <si>
    <t>(26.10) sen</t>
  </si>
  <si>
    <t>(26.09) sen</t>
  </si>
  <si>
    <t>(9.36) sen</t>
  </si>
  <si>
    <t>(9.35) sen</t>
  </si>
  <si>
    <t>As at 31 December 2005</t>
  </si>
  <si>
    <t>DEC 2005</t>
  </si>
  <si>
    <t>DEC 2006</t>
  </si>
  <si>
    <t>QUARTERLY UNAUDITED RESULTS FOR THE PERIOD ENDED 31 DECEMBER 2006</t>
  </si>
  <si>
    <t>Negative goodwill recognition</t>
  </si>
  <si>
    <t>Revaluation Reserve</t>
  </si>
  <si>
    <t>Revaluation</t>
  </si>
  <si>
    <t>As at 31 December 2006</t>
  </si>
  <si>
    <t>Dividends</t>
  </si>
  <si>
    <t>(c) The issuance of 3,658,000 ordinary shares of RM1 each pursuant to the Company's Employees Share Option Scheme (ESOS) exercised.</t>
  </si>
  <si>
    <t>(b) During the financial period ended 31 December 2006, the Company did not repurchase any of its issued ordinary shares from the open market.  As at 31 December 2006, the total shares bought back, all of which are held as treasury shares, amounted to 19,055,400 shares and none of them were sold or cancelled during the financial year.</t>
  </si>
  <si>
    <t>31 December 2006</t>
  </si>
  <si>
    <t>Dividend paid on 20 October 2006 were declared on 22 September 2006, in respect of the year ended 31 March 2006 being the Final dividend of 3 sen per share less 28% income tax on 289,112,368 ordinary shares, amounting to RM6,244,827.</t>
  </si>
  <si>
    <t>The Directors are pleased to announce the following:</t>
  </si>
  <si>
    <t>Profit/(Loss) before tax</t>
  </si>
  <si>
    <t>Profit/(Loss) for the period</t>
  </si>
  <si>
    <t xml:space="preserve">Earnings/(Loss) per share </t>
  </si>
  <si>
    <t>As at</t>
  </si>
  <si>
    <t>(d) Disposal of MTD Construction Sdn Bhd</t>
  </si>
  <si>
    <t>Bank overdraft</t>
  </si>
  <si>
    <t>13. Review of Performance of the Group</t>
  </si>
  <si>
    <t>(b) As at 31 December 2006, value of investment in quoted shares and warrants:</t>
  </si>
  <si>
    <t>Total Group borrowings as at 31 December 2006 are as follows :-</t>
  </si>
  <si>
    <t>(a) Incorporation of a subsidiary, MTD Project Management Consultants (Philippines), Inc.</t>
  </si>
  <si>
    <t xml:space="preserve">Pursuant to the Company announcement on 27 October 2006, MTD Bahrain Holding Company W.L.L. ("MTD Bahrain"), a subsidiary of MTD Equity Sdn Bhd, which in turn is a wholly-owned subsidiary of the Company, has incorporated a new subsidiary namely MTD Project Management Consultants (Philippines) Inc. ("MTDPMCP").  The Certificate of Incorporation of MTDPMCP was received on 27 October 2006.  </t>
  </si>
  <si>
    <t>MTDPMCP was incorporated in the Philippines with an issued and paid-up share capital of Philippines Peso ("P") 10,750,000 divided into 10,750,000 shares of P1.00 each.  MTD Bahrain subscribed 10,749,994 shares of P1.00 each, representing approximately 99.99% of the total issued and paid up share capital of MTDPMCP.</t>
  </si>
  <si>
    <t>The initial issued and paid-up share capital of MTD CTP is USD10,500,000 divided into 105,000 ordinary shares of USD100.00 each.  90% of the issued and paid-up share capital of MTD CTP is held by the Company and the remaining 10% is held by PT. Nusacipta Etika Pratama.</t>
  </si>
  <si>
    <t xml:space="preserve">(a) Acquisition of CML-MTD Construction Limited (formerly known as CML Edwards Construction Limited) </t>
  </si>
  <si>
    <t>16.76 sen</t>
  </si>
  <si>
    <t>16.69 sen</t>
  </si>
  <si>
    <t>19.56 sen</t>
  </si>
  <si>
    <t>19.40 sen</t>
  </si>
  <si>
    <t xml:space="preserve">The Group recorded an increase in revenue and pre-tax profit of 66% and &gt;100% respectively compared to preceding quarter.  The higher revenue was attributed to consolidation of ACPI results, and the higher pre-tax profit was due mainly to recognition of negative goodwill of RM42.1 million arising from consolidation of ACPI and higher earnings contribution from the property division division. .  </t>
  </si>
  <si>
    <t>For the period under review, the Group recorded revenue and pre-tax profit of RM500.2 million and RM92.2 million respectively.  This represents a year on year growth of 72% and &gt;100% respectively.  The higher revenue was attributable to  consolidation of ACPI revenue and higher revenue recorded by the property division.  The significant increase in pre-tax profit was due mainly to recognition of negative goodwill of RM42.1 million arising from consolidation of ACPI, increased contribution from its property division and from gains on disposal of quoted securities.</t>
  </si>
  <si>
    <t xml:space="preserve">(ii) shareholder’s advances due and owing to MTD Equity from MTDME of RM48,328,318.64 (or a sum equivalent to P672,065,355.44) in consideration of MTD Bahrain agreeing to reimburse to MTD Equity the sum of RM48,328,318.64 (or a sum equivalent to P 672,065,355.44);
</t>
  </si>
  <si>
    <t xml:space="preserve">(iv) shareholder’s advances due and owing to MTD Equity from MTDCP of approximately RM7,523,281.88 (or a sum equivalent to P104,805,485.77) in consideration of MTD Bahrain agreeing to reimburse to MTD Equity the sum of RM7,523,281.88 (or a sum equivalent to P104,805,485.77);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</si>
</sst>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Red]\(&quot;RM&quot;#,##0\)"/>
    <numFmt numFmtId="165" formatCode="_(* #,##0_);_(* \(#,##0\);_(* &quot;-&quot;??_);_(@_)"/>
    <numFmt numFmtId="166" formatCode="&quot;RM&quot;#,##0.0000_);\(&quot;RM&quot;#,##0.0000\)"/>
    <numFmt numFmtId="167" formatCode="&quot;Yes&quot;;&quot;Yes&quot;;&quot;No&quot;"/>
    <numFmt numFmtId="168" formatCode="&quot;True&quot;;&quot;True&quot;;&quot;False&quot;"/>
    <numFmt numFmtId="169" formatCode="&quot;On&quot;;&quot;On&quot;;&quot;Off&quot;"/>
    <numFmt numFmtId="170" formatCode="[$€-2]\ #,##0.00_);[Red]\([$€-2]\ #,##0.00\)"/>
  </numFmts>
  <fonts count="20">
    <font>
      <sz val="10"/>
      <name val="Arial"/>
      <family val="0"/>
    </font>
    <font>
      <sz val="12"/>
      <name val="Arial"/>
      <family val="0"/>
    </font>
    <font>
      <b/>
      <sz val="10"/>
      <name val="Times New Roman"/>
      <family val="1"/>
    </font>
    <font>
      <b/>
      <sz val="10"/>
      <name val="Arial"/>
      <family val="0"/>
    </font>
    <font>
      <sz val="10"/>
      <name val="Times New Roman"/>
      <family val="1"/>
    </font>
    <font>
      <sz val="12"/>
      <name val="Times New Roman"/>
      <family val="1"/>
    </font>
    <font>
      <b/>
      <sz val="14"/>
      <name val="Times New Roman"/>
      <family val="1"/>
    </font>
    <font>
      <sz val="10"/>
      <color indexed="8"/>
      <name val="Times New Roman"/>
      <family val="0"/>
    </font>
    <font>
      <b/>
      <sz val="12"/>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4"/>
      <name val="Times New Roman"/>
      <family val="1"/>
    </font>
    <font>
      <sz val="11"/>
      <name val="Times New Roman"/>
      <family val="1"/>
    </font>
    <font>
      <sz val="11"/>
      <name val="Arial"/>
      <family val="0"/>
    </font>
    <font>
      <b/>
      <sz val="11"/>
      <name val="Arial"/>
      <family val="0"/>
    </font>
    <font>
      <sz val="11"/>
      <color indexed="8"/>
      <name val="Times New Roman"/>
      <family val="0"/>
    </font>
    <font>
      <u val="single"/>
      <sz val="10"/>
      <color indexed="12"/>
      <name val="Arial"/>
      <family val="0"/>
    </font>
    <font>
      <u val="single"/>
      <sz val="10"/>
      <color indexed="36"/>
      <name val="Arial"/>
      <family val="0"/>
    </font>
  </fonts>
  <fills count="2">
    <fill>
      <patternFill/>
    </fill>
    <fill>
      <patternFill patternType="gray125"/>
    </fill>
  </fills>
  <borders count="17">
    <border>
      <left/>
      <right/>
      <top/>
      <bottom/>
      <diagonal/>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color indexed="8"/>
      </top>
      <bottom>
        <color indexed="63"/>
      </bottom>
    </border>
    <border>
      <left>
        <color indexed="63"/>
      </left>
      <right>
        <color indexed="63"/>
      </right>
      <top style="thin"/>
      <bottom style="medium"/>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color indexed="8"/>
      </top>
      <bottom style="medium">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238">
    <xf numFmtId="0" fontId="0" fillId="0" borderId="0" xfId="0" applyAlignment="1">
      <alignment/>
    </xf>
    <xf numFmtId="0" fontId="4" fillId="0" borderId="0" xfId="21" applyFont="1">
      <alignment/>
      <protection/>
    </xf>
    <xf numFmtId="0" fontId="1" fillId="0" borderId="0" xfId="21">
      <alignment/>
      <protection/>
    </xf>
    <xf numFmtId="0" fontId="5" fillId="0" borderId="0" xfId="21" applyFont="1">
      <alignment/>
      <protection/>
    </xf>
    <xf numFmtId="0" fontId="6" fillId="0" borderId="0" xfId="21" applyFont="1">
      <alignment/>
      <protection/>
    </xf>
    <xf numFmtId="0" fontId="4" fillId="0" borderId="0" xfId="21" applyFont="1" applyAlignment="1">
      <alignment horizontal="center"/>
      <protection/>
    </xf>
    <xf numFmtId="15" fontId="4" fillId="0" borderId="0" xfId="21" applyNumberFormat="1" applyFont="1" applyFill="1" applyAlignment="1">
      <alignment horizontal="center"/>
      <protection/>
    </xf>
    <xf numFmtId="165" fontId="4" fillId="0" borderId="0" xfId="15" applyNumberFormat="1" applyFont="1" applyAlignment="1">
      <alignment/>
    </xf>
    <xf numFmtId="165" fontId="4" fillId="0" borderId="0" xfId="15" applyNumberFormat="1" applyFont="1" applyFill="1" applyAlignment="1">
      <alignment/>
    </xf>
    <xf numFmtId="165" fontId="4" fillId="0" borderId="0" xfId="15" applyNumberFormat="1" applyFont="1" applyAlignment="1">
      <alignment horizontal="center"/>
    </xf>
    <xf numFmtId="165" fontId="4" fillId="0" borderId="0" xfId="21" applyNumberFormat="1" applyFont="1" applyFill="1">
      <alignment/>
      <protection/>
    </xf>
    <xf numFmtId="165" fontId="4" fillId="0" borderId="0" xfId="21" applyNumberFormat="1" applyFont="1">
      <alignment/>
      <protection/>
    </xf>
    <xf numFmtId="15" fontId="4" fillId="0" borderId="0" xfId="21" applyNumberFormat="1" applyFont="1" applyAlignment="1">
      <alignment horizontal="center"/>
      <protection/>
    </xf>
    <xf numFmtId="43" fontId="4" fillId="0" borderId="0" xfId="15" applyNumberFormat="1" applyFont="1" applyAlignment="1">
      <alignment horizontal="right"/>
    </xf>
    <xf numFmtId="165" fontId="4" fillId="0" borderId="0" xfId="21" applyNumberFormat="1" applyFont="1" applyAlignment="1">
      <alignment horizontal="right"/>
      <protection/>
    </xf>
    <xf numFmtId="15" fontId="2" fillId="0" borderId="0" xfId="21" applyNumberFormat="1" applyFont="1" applyAlignment="1">
      <alignment horizontal="center"/>
      <protection/>
    </xf>
    <xf numFmtId="0" fontId="5" fillId="0" borderId="0" xfId="0" applyFont="1" applyAlignment="1">
      <alignment/>
    </xf>
    <xf numFmtId="0" fontId="9" fillId="0" borderId="0" xfId="24" applyFont="1" applyFill="1">
      <alignment/>
      <protection/>
    </xf>
    <xf numFmtId="0" fontId="0" fillId="0" borderId="0" xfId="24" applyFill="1">
      <alignment/>
      <protection/>
    </xf>
    <xf numFmtId="0" fontId="11" fillId="0" borderId="0" xfId="24" applyFont="1" applyFill="1">
      <alignment/>
      <protection/>
    </xf>
    <xf numFmtId="0" fontId="4" fillId="0" borderId="0" xfId="24" applyFont="1" applyFill="1">
      <alignment/>
      <protection/>
    </xf>
    <xf numFmtId="0" fontId="2" fillId="0" borderId="0" xfId="24" applyFont="1" applyFill="1">
      <alignment/>
      <protection/>
    </xf>
    <xf numFmtId="0" fontId="4" fillId="0" borderId="0" xfId="24" applyFont="1" applyFill="1" applyAlignment="1">
      <alignment wrapText="1"/>
      <protection/>
    </xf>
    <xf numFmtId="0" fontId="4" fillId="0" borderId="0" xfId="24" applyFont="1" applyFill="1" applyAlignment="1">
      <alignment horizontal="center"/>
      <protection/>
    </xf>
    <xf numFmtId="165" fontId="4" fillId="0" borderId="0" xfId="15" applyNumberFormat="1" applyFont="1" applyFill="1" applyBorder="1" applyAlignment="1">
      <alignment/>
    </xf>
    <xf numFmtId="165" fontId="4" fillId="0" borderId="1" xfId="15" applyNumberFormat="1" applyFont="1" applyFill="1" applyBorder="1" applyAlignment="1">
      <alignment/>
    </xf>
    <xf numFmtId="0" fontId="4" fillId="0" borderId="0" xfId="24" applyFont="1" applyFill="1" applyAlignment="1">
      <alignment horizontal="centerContinuous"/>
      <protection/>
    </xf>
    <xf numFmtId="0" fontId="11" fillId="0" borderId="0" xfId="24" applyFont="1" applyFill="1" applyAlignment="1">
      <alignment horizontal="center"/>
      <protection/>
    </xf>
    <xf numFmtId="0" fontId="4" fillId="0" borderId="0" xfId="24" applyFont="1" applyFill="1" applyAlignment="1">
      <alignment horizontal="right"/>
      <protection/>
    </xf>
    <xf numFmtId="3" fontId="4" fillId="0" borderId="0" xfId="24" applyNumberFormat="1" applyFont="1" applyFill="1">
      <alignment/>
      <protection/>
    </xf>
    <xf numFmtId="3" fontId="4" fillId="0" borderId="1" xfId="24" applyNumberFormat="1" applyFont="1" applyFill="1" applyBorder="1">
      <alignment/>
      <protection/>
    </xf>
    <xf numFmtId="165" fontId="4" fillId="0" borderId="0" xfId="15" applyNumberFormat="1" applyFont="1" applyFill="1" applyAlignment="1">
      <alignment wrapText="1"/>
    </xf>
    <xf numFmtId="165" fontId="4" fillId="0" borderId="1" xfId="15" applyNumberFormat="1" applyFont="1" applyFill="1" applyBorder="1" applyAlignment="1">
      <alignment wrapText="1"/>
    </xf>
    <xf numFmtId="0" fontId="4" fillId="0" borderId="0" xfId="0" applyFont="1" applyFill="1" applyBorder="1" applyAlignment="1">
      <alignment wrapText="1"/>
    </xf>
    <xf numFmtId="0" fontId="0" fillId="0" borderId="0" xfId="0" applyFill="1" applyBorder="1" applyAlignment="1">
      <alignment/>
    </xf>
    <xf numFmtId="0" fontId="4" fillId="0" borderId="0" xfId="24" applyFont="1" applyFill="1" applyAlignment="1">
      <alignment/>
      <protection/>
    </xf>
    <xf numFmtId="165" fontId="4" fillId="0" borderId="0" xfId="15" applyNumberFormat="1" applyFont="1" applyFill="1" applyAlignment="1">
      <alignment horizontal="center"/>
    </xf>
    <xf numFmtId="3" fontId="4" fillId="0" borderId="0" xfId="0" applyNumberFormat="1" applyFont="1" applyFill="1" applyAlignment="1">
      <alignment/>
    </xf>
    <xf numFmtId="165" fontId="4" fillId="0" borderId="0" xfId="15" applyNumberFormat="1" applyFont="1" applyFill="1" applyAlignment="1">
      <alignment/>
    </xf>
    <xf numFmtId="0" fontId="4" fillId="0" borderId="0" xfId="24" applyFont="1" applyFill="1" applyAlignment="1">
      <alignment horizontal="justify" vertical="top" wrapText="1"/>
      <protection/>
    </xf>
    <xf numFmtId="0" fontId="4" fillId="0" borderId="0" xfId="24" applyFont="1" applyFill="1" quotePrefix="1">
      <alignment/>
      <protection/>
    </xf>
    <xf numFmtId="0" fontId="8" fillId="0" borderId="0" xfId="0" applyFont="1" applyAlignment="1">
      <alignment/>
    </xf>
    <xf numFmtId="0" fontId="5" fillId="0" borderId="0" xfId="0" applyFont="1" applyAlignment="1">
      <alignment/>
    </xf>
    <xf numFmtId="0" fontId="5" fillId="0" borderId="2" xfId="0" applyFont="1" applyBorder="1" applyAlignment="1">
      <alignment/>
    </xf>
    <xf numFmtId="0" fontId="13" fillId="0" borderId="0" xfId="0" applyFont="1" applyAlignment="1">
      <alignment/>
    </xf>
    <xf numFmtId="3" fontId="7" fillId="0" borderId="0" xfId="22" applyNumberFormat="1" applyFont="1" applyAlignment="1">
      <alignment/>
      <protection/>
    </xf>
    <xf numFmtId="0" fontId="12" fillId="0" borderId="0" xfId="24" applyFont="1" applyFill="1" applyAlignment="1">
      <alignment horizontal="right"/>
      <protection/>
    </xf>
    <xf numFmtId="0" fontId="12" fillId="0" borderId="0" xfId="24" applyFont="1" applyFill="1" applyAlignment="1" quotePrefix="1">
      <alignment horizontal="centerContinuous"/>
      <protection/>
    </xf>
    <xf numFmtId="0" fontId="4" fillId="0" borderId="0" xfId="24" applyFont="1" applyFill="1" applyAlignment="1">
      <alignment horizontal="center" vertical="center" wrapText="1"/>
      <protection/>
    </xf>
    <xf numFmtId="15" fontId="4" fillId="0" borderId="0" xfId="24" applyNumberFormat="1" applyFont="1" applyFill="1" applyAlignment="1" quotePrefix="1">
      <alignment/>
      <protection/>
    </xf>
    <xf numFmtId="165" fontId="0" fillId="0" borderId="0" xfId="24" applyNumberFormat="1" applyFill="1">
      <alignment/>
      <protection/>
    </xf>
    <xf numFmtId="43" fontId="4" fillId="0" borderId="0" xfId="15" applyNumberFormat="1" applyFont="1" applyFill="1" applyAlignment="1">
      <alignment wrapText="1"/>
    </xf>
    <xf numFmtId="0" fontId="4" fillId="0" borderId="0" xfId="24" applyFont="1" applyFill="1" applyBorder="1">
      <alignment/>
      <protection/>
    </xf>
    <xf numFmtId="43" fontId="4" fillId="0" borderId="0" xfId="24" applyNumberFormat="1" applyFont="1" applyFill="1" applyAlignment="1">
      <alignment wrapText="1"/>
      <protection/>
    </xf>
    <xf numFmtId="0" fontId="0" fillId="0" borderId="0" xfId="0" applyFill="1" applyAlignment="1">
      <alignment wrapText="1"/>
    </xf>
    <xf numFmtId="15" fontId="2" fillId="0" borderId="0" xfId="0" applyNumberFormat="1" applyFont="1" applyFill="1" applyAlignment="1" quotePrefix="1">
      <alignment horizontal="left"/>
    </xf>
    <xf numFmtId="3" fontId="2" fillId="0" borderId="0" xfId="0" applyNumberFormat="1" applyFont="1" applyFill="1" applyAlignment="1">
      <alignment horizontal="center"/>
    </xf>
    <xf numFmtId="0" fontId="4" fillId="0" borderId="0" xfId="0" applyNumberFormat="1" applyFont="1" applyFill="1" applyAlignment="1">
      <alignment/>
    </xf>
    <xf numFmtId="3" fontId="2" fillId="0" borderId="0" xfId="0" applyNumberFormat="1" applyFont="1" applyFill="1" applyAlignment="1">
      <alignment/>
    </xf>
    <xf numFmtId="165" fontId="4" fillId="0" borderId="0" xfId="15" applyNumberFormat="1" applyFont="1" applyFill="1" applyBorder="1" applyAlignment="1">
      <alignment horizontal="center"/>
    </xf>
    <xf numFmtId="165" fontId="4" fillId="0" borderId="3" xfId="15" applyNumberFormat="1" applyFont="1" applyFill="1" applyAlignment="1">
      <alignment/>
    </xf>
    <xf numFmtId="165" fontId="4" fillId="0" borderId="4" xfId="15" applyNumberFormat="1" applyFont="1" applyFill="1" applyBorder="1" applyAlignment="1">
      <alignment horizontal="center"/>
    </xf>
    <xf numFmtId="165" fontId="4" fillId="0" borderId="5" xfId="15" applyNumberFormat="1" applyFont="1" applyFill="1" applyAlignment="1">
      <alignment/>
    </xf>
    <xf numFmtId="165" fontId="4" fillId="0" borderId="0" xfId="15" applyNumberFormat="1" applyFont="1" applyFill="1" applyBorder="1" applyAlignment="1">
      <alignment/>
    </xf>
    <xf numFmtId="165" fontId="4" fillId="0" borderId="2" xfId="15" applyNumberFormat="1" applyFont="1" applyFill="1" applyBorder="1" applyAlignment="1">
      <alignment/>
    </xf>
    <xf numFmtId="164" fontId="4" fillId="0" borderId="0" xfId="24" applyNumberFormat="1" applyFont="1" applyFill="1">
      <alignment/>
      <protection/>
    </xf>
    <xf numFmtId="165" fontId="4" fillId="0" borderId="0" xfId="15" applyNumberFormat="1" applyFont="1" applyFill="1" applyAlignment="1">
      <alignment/>
    </xf>
    <xf numFmtId="165" fontId="4" fillId="0" borderId="0" xfId="15" applyNumberFormat="1" applyFont="1" applyFill="1" applyAlignment="1">
      <alignment horizontal="center"/>
    </xf>
    <xf numFmtId="0" fontId="4" fillId="0" borderId="0" xfId="24" applyFont="1" applyFill="1" applyAlignment="1">
      <alignment horizontal="justify" wrapText="1"/>
      <protection/>
    </xf>
    <xf numFmtId="0" fontId="4" fillId="0" borderId="0" xfId="24" applyFont="1" applyFill="1" applyAlignment="1">
      <alignment horizontal="justify" vertical="center" wrapText="1"/>
      <protection/>
    </xf>
    <xf numFmtId="0" fontId="0" fillId="0" borderId="0" xfId="24" applyFont="1" applyFill="1">
      <alignment/>
      <protection/>
    </xf>
    <xf numFmtId="0" fontId="8" fillId="0" borderId="2" xfId="0" applyFont="1" applyBorder="1" applyAlignment="1">
      <alignment/>
    </xf>
    <xf numFmtId="0" fontId="8" fillId="0" borderId="0" xfId="0" applyFont="1" applyAlignment="1">
      <alignment/>
    </xf>
    <xf numFmtId="0" fontId="10" fillId="0" borderId="0" xfId="0" applyFont="1" applyAlignment="1">
      <alignment/>
    </xf>
    <xf numFmtId="0" fontId="10" fillId="0" borderId="2" xfId="0" applyFont="1" applyBorder="1" applyAlignment="1">
      <alignment/>
    </xf>
    <xf numFmtId="0" fontId="14"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center"/>
    </xf>
    <xf numFmtId="15" fontId="10" fillId="0" borderId="0" xfId="0" applyNumberFormat="1" applyFont="1" applyAlignment="1" quotePrefix="1">
      <alignment horizontal="center"/>
    </xf>
    <xf numFmtId="37" fontId="10" fillId="0" borderId="0" xfId="0" applyNumberFormat="1" applyFont="1" applyAlignment="1">
      <alignment/>
    </xf>
    <xf numFmtId="165" fontId="14" fillId="0" borderId="0" xfId="15" applyNumberFormat="1" applyFont="1" applyAlignment="1">
      <alignment/>
    </xf>
    <xf numFmtId="165" fontId="10" fillId="0" borderId="0" xfId="0" applyNumberFormat="1" applyFont="1" applyAlignment="1">
      <alignment/>
    </xf>
    <xf numFmtId="165" fontId="14" fillId="0" borderId="0" xfId="15" applyNumberFormat="1" applyFont="1" applyFill="1" applyAlignment="1">
      <alignment/>
    </xf>
    <xf numFmtId="0" fontId="14" fillId="0" borderId="0" xfId="0" applyFont="1" applyAlignment="1">
      <alignment/>
    </xf>
    <xf numFmtId="37" fontId="10" fillId="0" borderId="0" xfId="0" applyNumberFormat="1" applyFont="1" applyFill="1" applyAlignment="1">
      <alignment/>
    </xf>
    <xf numFmtId="0" fontId="5" fillId="0" borderId="0" xfId="0" applyFont="1" applyBorder="1" applyAlignment="1">
      <alignment/>
    </xf>
    <xf numFmtId="0" fontId="15" fillId="0" borderId="0" xfId="0" applyFont="1" applyAlignment="1">
      <alignment/>
    </xf>
    <xf numFmtId="0" fontId="14" fillId="0" borderId="0" xfId="0" applyFont="1" applyBorder="1" applyAlignment="1">
      <alignment/>
    </xf>
    <xf numFmtId="0" fontId="10" fillId="0" borderId="0" xfId="0" applyFont="1" applyAlignment="1">
      <alignment/>
    </xf>
    <xf numFmtId="0" fontId="10" fillId="0" borderId="0" xfId="0" applyFont="1" applyAlignment="1">
      <alignment horizontal="centerContinuous"/>
    </xf>
    <xf numFmtId="0" fontId="14" fillId="0" borderId="0" xfId="0" applyFont="1" applyAlignment="1">
      <alignment horizontal="centerContinuous"/>
    </xf>
    <xf numFmtId="0" fontId="14" fillId="0" borderId="0" xfId="0" applyFont="1" applyBorder="1" applyAlignment="1">
      <alignment horizontal="centerContinuous"/>
    </xf>
    <xf numFmtId="0" fontId="14" fillId="0" borderId="0" xfId="0" applyFont="1" applyAlignment="1" quotePrefix="1">
      <alignment/>
    </xf>
    <xf numFmtId="0" fontId="10" fillId="0" borderId="0" xfId="0" applyFont="1" applyAlignment="1" quotePrefix="1">
      <alignment/>
    </xf>
    <xf numFmtId="0" fontId="10" fillId="0" borderId="0" xfId="0" applyFont="1" applyFill="1" applyBorder="1" applyAlignment="1">
      <alignment horizontal="center"/>
    </xf>
    <xf numFmtId="165" fontId="14" fillId="0" borderId="0" xfId="15" applyNumberFormat="1" applyFont="1" applyAlignment="1">
      <alignment/>
    </xf>
    <xf numFmtId="165" fontId="14" fillId="0" borderId="0" xfId="15" applyNumberFormat="1" applyFont="1" applyBorder="1" applyAlignment="1">
      <alignment/>
    </xf>
    <xf numFmtId="165" fontId="14" fillId="0" borderId="1" xfId="15" applyNumberFormat="1" applyFont="1" applyBorder="1" applyAlignment="1">
      <alignment/>
    </xf>
    <xf numFmtId="0" fontId="16" fillId="0" borderId="0" xfId="0" applyFont="1" applyAlignment="1">
      <alignment/>
    </xf>
    <xf numFmtId="165" fontId="14" fillId="0" borderId="0" xfId="0" applyNumberFormat="1" applyFont="1" applyBorder="1" applyAlignment="1">
      <alignment/>
    </xf>
    <xf numFmtId="0" fontId="8" fillId="0" borderId="2" xfId="21" applyFont="1" applyBorder="1">
      <alignment/>
      <protection/>
    </xf>
    <xf numFmtId="0" fontId="5" fillId="0" borderId="2" xfId="21" applyFont="1" applyBorder="1">
      <alignment/>
      <protection/>
    </xf>
    <xf numFmtId="0" fontId="1" fillId="0" borderId="2" xfId="21" applyFont="1" applyBorder="1">
      <alignment/>
      <protection/>
    </xf>
    <xf numFmtId="0" fontId="1" fillId="0" borderId="0" xfId="21" applyFont="1">
      <alignment/>
      <protection/>
    </xf>
    <xf numFmtId="0" fontId="8" fillId="0" borderId="0" xfId="21" applyFont="1">
      <alignment/>
      <protection/>
    </xf>
    <xf numFmtId="0" fontId="14" fillId="0" borderId="0" xfId="21" applyFont="1">
      <alignment/>
      <protection/>
    </xf>
    <xf numFmtId="0" fontId="14" fillId="0" borderId="0" xfId="21" applyFont="1" applyAlignment="1">
      <alignment horizontal="center"/>
      <protection/>
    </xf>
    <xf numFmtId="0" fontId="15" fillId="0" borderId="0" xfId="21" applyFont="1">
      <alignment/>
      <protection/>
    </xf>
    <xf numFmtId="0" fontId="14" fillId="0" borderId="0" xfId="21" applyFont="1" applyFill="1" applyAlignment="1">
      <alignment horizontal="center"/>
      <protection/>
    </xf>
    <xf numFmtId="0" fontId="14" fillId="0" borderId="0" xfId="21" applyFont="1" applyFill="1">
      <alignment/>
      <protection/>
    </xf>
    <xf numFmtId="15" fontId="10" fillId="0" borderId="0" xfId="21" applyNumberFormat="1" applyFont="1" applyFill="1" applyAlignment="1">
      <alignment horizontal="center"/>
      <protection/>
    </xf>
    <xf numFmtId="15" fontId="14" fillId="0" borderId="0" xfId="21" applyNumberFormat="1" applyFont="1" applyFill="1" applyAlignment="1">
      <alignment horizontal="center"/>
      <protection/>
    </xf>
    <xf numFmtId="165" fontId="14" fillId="0" borderId="0" xfId="15" applyNumberFormat="1" applyFont="1" applyAlignment="1">
      <alignment horizontal="center"/>
    </xf>
    <xf numFmtId="165" fontId="14" fillId="0" borderId="0" xfId="21" applyNumberFormat="1" applyFont="1" applyFill="1">
      <alignment/>
      <protection/>
    </xf>
    <xf numFmtId="165" fontId="14" fillId="0" borderId="0" xfId="21" applyNumberFormat="1" applyFont="1">
      <alignment/>
      <protection/>
    </xf>
    <xf numFmtId="165" fontId="14" fillId="0" borderId="6" xfId="21" applyNumberFormat="1" applyFont="1" applyFill="1" applyBorder="1">
      <alignment/>
      <protection/>
    </xf>
    <xf numFmtId="165" fontId="14" fillId="0" borderId="0" xfId="21" applyNumberFormat="1" applyFont="1" applyFill="1" applyBorder="1">
      <alignment/>
      <protection/>
    </xf>
    <xf numFmtId="165" fontId="14" fillId="0" borderId="6" xfId="15" applyNumberFormat="1" applyFont="1" applyBorder="1" applyAlignment="1">
      <alignment/>
    </xf>
    <xf numFmtId="3" fontId="17" fillId="0" borderId="0" xfId="22" applyNumberFormat="1" applyFont="1" applyAlignment="1">
      <alignment/>
      <protection/>
    </xf>
    <xf numFmtId="165" fontId="14" fillId="0" borderId="7" xfId="15" applyNumberFormat="1" applyFont="1" applyFill="1" applyBorder="1" applyAlignment="1">
      <alignment/>
    </xf>
    <xf numFmtId="165" fontId="14" fillId="0" borderId="1" xfId="15" applyNumberFormat="1" applyFont="1" applyBorder="1" applyAlignment="1">
      <alignment/>
    </xf>
    <xf numFmtId="165" fontId="14" fillId="0" borderId="0" xfId="15" applyNumberFormat="1" applyFont="1" applyFill="1" applyAlignment="1">
      <alignment horizontal="center"/>
    </xf>
    <xf numFmtId="0" fontId="1" fillId="0" borderId="0" xfId="0" applyFont="1" applyAlignment="1">
      <alignment/>
    </xf>
    <xf numFmtId="0" fontId="1" fillId="0" borderId="2" xfId="0" applyFont="1" applyBorder="1" applyAlignment="1">
      <alignment/>
    </xf>
    <xf numFmtId="0" fontId="8" fillId="0" borderId="0" xfId="23" applyNumberFormat="1" applyFont="1" applyBorder="1" applyAlignment="1">
      <alignment/>
      <protection/>
    </xf>
    <xf numFmtId="3" fontId="10" fillId="0" borderId="0" xfId="23" applyNumberFormat="1" applyFont="1" applyAlignment="1">
      <alignment horizontal="center"/>
      <protection/>
    </xf>
    <xf numFmtId="0" fontId="15" fillId="0" borderId="0" xfId="0" applyFont="1" applyFill="1" applyAlignment="1">
      <alignment/>
    </xf>
    <xf numFmtId="0" fontId="14" fillId="0" borderId="0" xfId="23" applyNumberFormat="1" applyFont="1" applyAlignment="1">
      <alignment/>
      <protection/>
    </xf>
    <xf numFmtId="3" fontId="14" fillId="0" borderId="0" xfId="23" applyNumberFormat="1" applyFont="1" applyAlignment="1">
      <alignment/>
      <protection/>
    </xf>
    <xf numFmtId="0" fontId="14" fillId="0" borderId="0" xfId="23" applyNumberFormat="1" applyFont="1" applyAlignment="1">
      <alignment/>
      <protection/>
    </xf>
    <xf numFmtId="165" fontId="14" fillId="0" borderId="0" xfId="15" applyNumberFormat="1" applyFont="1" applyFill="1" applyAlignment="1">
      <alignment/>
    </xf>
    <xf numFmtId="165" fontId="14" fillId="0" borderId="0" xfId="15" applyNumberFormat="1" applyFont="1" applyAlignment="1">
      <alignment/>
    </xf>
    <xf numFmtId="3" fontId="14" fillId="0" borderId="0" xfId="23" applyNumberFormat="1" applyFont="1" applyFill="1" applyAlignment="1">
      <alignment/>
      <protection/>
    </xf>
    <xf numFmtId="3" fontId="14" fillId="0" borderId="0" xfId="23" applyNumberFormat="1" applyFont="1" applyAlignment="1">
      <alignment/>
      <protection/>
    </xf>
    <xf numFmtId="165" fontId="14" fillId="0" borderId="3" xfId="15" applyNumberFormat="1" applyFont="1" applyFill="1" applyAlignment="1">
      <alignment/>
    </xf>
    <xf numFmtId="165" fontId="14" fillId="0" borderId="3" xfId="15" applyNumberFormat="1" applyFont="1" applyAlignment="1">
      <alignment/>
    </xf>
    <xf numFmtId="3" fontId="14" fillId="0" borderId="3" xfId="23" applyNumberFormat="1" applyFont="1" applyFill="1" applyAlignment="1">
      <alignment/>
      <protection/>
    </xf>
    <xf numFmtId="3" fontId="14" fillId="0" borderId="3" xfId="23" applyNumberFormat="1" applyFont="1" applyAlignment="1">
      <alignment/>
      <protection/>
    </xf>
    <xf numFmtId="165" fontId="14" fillId="0" borderId="7" xfId="15" applyNumberFormat="1" applyFont="1" applyFill="1" applyBorder="1" applyAlignment="1">
      <alignment/>
    </xf>
    <xf numFmtId="0" fontId="15" fillId="0" borderId="0" xfId="0" applyFont="1" applyBorder="1" applyAlignment="1">
      <alignment/>
    </xf>
    <xf numFmtId="165" fontId="14" fillId="0" borderId="7" xfId="15" applyNumberFormat="1" applyFont="1" applyBorder="1" applyAlignment="1">
      <alignment/>
    </xf>
    <xf numFmtId="0" fontId="14" fillId="0" borderId="0" xfId="23" applyNumberFormat="1" applyFont="1" applyFill="1" applyAlignment="1">
      <alignment/>
      <protection/>
    </xf>
    <xf numFmtId="0" fontId="14" fillId="0" borderId="0" xfId="23" applyNumberFormat="1" applyFont="1" applyBorder="1" applyAlignment="1">
      <alignment/>
      <protection/>
    </xf>
    <xf numFmtId="0" fontId="14" fillId="0" borderId="0" xfId="23" applyNumberFormat="1" applyFont="1" applyBorder="1" applyAlignment="1">
      <alignment/>
      <protection/>
    </xf>
    <xf numFmtId="0" fontId="8" fillId="0" borderId="0" xfId="24" applyFont="1" applyFill="1">
      <alignment/>
      <protection/>
    </xf>
    <xf numFmtId="0" fontId="0" fillId="0" borderId="0" xfId="0" applyFill="1" applyAlignment="1">
      <alignment/>
    </xf>
    <xf numFmtId="0" fontId="4" fillId="0" borderId="0" xfId="0" applyFont="1" applyFill="1" applyAlignment="1">
      <alignment/>
    </xf>
    <xf numFmtId="0" fontId="4" fillId="0" borderId="0" xfId="0" applyFont="1" applyFill="1" applyAlignment="1">
      <alignment wrapText="1"/>
    </xf>
    <xf numFmtId="0" fontId="14" fillId="0" borderId="0" xfId="21" applyFont="1" applyBorder="1" applyAlignment="1">
      <alignment/>
      <protection/>
    </xf>
    <xf numFmtId="0" fontId="15" fillId="0" borderId="0" xfId="0" applyFont="1" applyAlignment="1">
      <alignment/>
    </xf>
    <xf numFmtId="0" fontId="14" fillId="0" borderId="6" xfId="21" applyFont="1" applyBorder="1">
      <alignment/>
      <protection/>
    </xf>
    <xf numFmtId="165" fontId="14" fillId="0" borderId="6" xfId="15" applyNumberFormat="1" applyFont="1" applyBorder="1" applyAlignment="1">
      <alignment/>
    </xf>
    <xf numFmtId="165" fontId="4" fillId="0" borderId="0" xfId="15" applyNumberFormat="1" applyFont="1" applyBorder="1" applyAlignment="1">
      <alignment/>
    </xf>
    <xf numFmtId="37" fontId="4" fillId="0" borderId="0" xfId="0" applyNumberFormat="1" applyFont="1" applyAlignment="1">
      <alignment/>
    </xf>
    <xf numFmtId="165" fontId="14" fillId="0" borderId="8" xfId="15" applyNumberFormat="1" applyFont="1" applyBorder="1"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15" fontId="2" fillId="0" borderId="0" xfId="0" applyNumberFormat="1" applyFont="1" applyAlignment="1" quotePrefix="1">
      <alignment horizontal="center"/>
    </xf>
    <xf numFmtId="15" fontId="2" fillId="0" borderId="0" xfId="0" applyNumberFormat="1" applyFont="1" applyAlignment="1">
      <alignment horizontal="center"/>
    </xf>
    <xf numFmtId="15" fontId="2" fillId="0" borderId="0" xfId="0" applyNumberFormat="1" applyFont="1" applyBorder="1" applyAlignment="1">
      <alignment horizontal="center"/>
    </xf>
    <xf numFmtId="0" fontId="2" fillId="0" borderId="0" xfId="0" applyFont="1" applyBorder="1" applyAlignment="1">
      <alignment/>
    </xf>
    <xf numFmtId="37" fontId="2" fillId="0" borderId="0" xfId="0" applyNumberFormat="1" applyFont="1" applyAlignment="1">
      <alignment/>
    </xf>
    <xf numFmtId="0" fontId="4" fillId="0" borderId="0" xfId="0" applyFont="1" applyAlignment="1">
      <alignment/>
    </xf>
    <xf numFmtId="165" fontId="2" fillId="0" borderId="0" xfId="15" applyNumberFormat="1" applyFont="1" applyAlignment="1">
      <alignment/>
    </xf>
    <xf numFmtId="165" fontId="2" fillId="0" borderId="0" xfId="15" applyNumberFormat="1" applyFont="1" applyBorder="1" applyAlignment="1">
      <alignment/>
    </xf>
    <xf numFmtId="37" fontId="2" fillId="0" borderId="0" xfId="0" applyNumberFormat="1" applyFont="1" applyAlignment="1">
      <alignment/>
    </xf>
    <xf numFmtId="165" fontId="2" fillId="0" borderId="2" xfId="15" applyNumberFormat="1" applyFont="1" applyBorder="1" applyAlignment="1">
      <alignment/>
    </xf>
    <xf numFmtId="0" fontId="2" fillId="0" borderId="2" xfId="0" applyFont="1" applyBorder="1" applyAlignment="1">
      <alignment/>
    </xf>
    <xf numFmtId="165" fontId="4" fillId="0" borderId="9" xfId="15" applyNumberFormat="1" applyFont="1" applyFill="1" applyBorder="1" applyAlignment="1">
      <alignment/>
    </xf>
    <xf numFmtId="37" fontId="2" fillId="0" borderId="0" xfId="0" applyNumberFormat="1" applyFont="1" applyFill="1" applyBorder="1" applyAlignment="1">
      <alignment/>
    </xf>
    <xf numFmtId="37" fontId="4" fillId="0" borderId="0" xfId="0" applyNumberFormat="1" applyFont="1" applyAlignment="1">
      <alignment/>
    </xf>
    <xf numFmtId="0" fontId="4" fillId="0" borderId="0" xfId="0" applyFont="1" applyAlignment="1">
      <alignment/>
    </xf>
    <xf numFmtId="165" fontId="4" fillId="0" borderId="4" xfId="15" applyNumberFormat="1" applyFont="1" applyFill="1" applyBorder="1" applyAlignment="1">
      <alignment/>
    </xf>
    <xf numFmtId="37" fontId="4" fillId="0" borderId="4" xfId="0" applyNumberFormat="1" applyFont="1" applyFill="1" applyBorder="1" applyAlignment="1">
      <alignment/>
    </xf>
    <xf numFmtId="37" fontId="4" fillId="0" borderId="0" xfId="0" applyNumberFormat="1" applyFont="1" applyFill="1" applyBorder="1" applyAlignment="1">
      <alignment/>
    </xf>
    <xf numFmtId="37" fontId="4" fillId="0" borderId="9" xfId="0" applyNumberFormat="1" applyFont="1" applyFill="1" applyBorder="1" applyAlignment="1">
      <alignment/>
    </xf>
    <xf numFmtId="165" fontId="4" fillId="0" borderId="2" xfId="0" applyNumberFormat="1" applyFont="1" applyBorder="1" applyAlignment="1">
      <alignment/>
    </xf>
    <xf numFmtId="0" fontId="4" fillId="0" borderId="0" xfId="0" applyFont="1" applyBorder="1" applyAlignment="1">
      <alignment/>
    </xf>
    <xf numFmtId="165" fontId="2" fillId="0" borderId="0" xfId="15" applyNumberFormat="1" applyFont="1" applyAlignment="1">
      <alignment horizontal="center"/>
    </xf>
    <xf numFmtId="37" fontId="4" fillId="0" borderId="0" xfId="0" applyNumberFormat="1" applyFont="1" applyAlignment="1">
      <alignment horizontal="left" indent="2"/>
    </xf>
    <xf numFmtId="165" fontId="4" fillId="0" borderId="10" xfId="15" applyNumberFormat="1" applyFont="1" applyFill="1" applyBorder="1" applyAlignment="1">
      <alignment/>
    </xf>
    <xf numFmtId="165" fontId="4" fillId="0" borderId="11" xfId="15" applyNumberFormat="1" applyFont="1" applyBorder="1" applyAlignment="1">
      <alignment/>
    </xf>
    <xf numFmtId="37" fontId="4" fillId="0" borderId="10" xfId="0" applyNumberFormat="1" applyFont="1" applyFill="1" applyBorder="1" applyAlignment="1">
      <alignment/>
    </xf>
    <xf numFmtId="165" fontId="4" fillId="0" borderId="12" xfId="15" applyNumberFormat="1" applyFont="1" applyFill="1" applyBorder="1" applyAlignment="1">
      <alignment/>
    </xf>
    <xf numFmtId="165" fontId="4" fillId="0" borderId="13" xfId="15" applyNumberFormat="1" applyFont="1" applyBorder="1" applyAlignment="1">
      <alignment/>
    </xf>
    <xf numFmtId="37" fontId="4" fillId="0" borderId="12" xfId="0" applyNumberFormat="1" applyFont="1" applyFill="1" applyBorder="1" applyAlignment="1">
      <alignment/>
    </xf>
    <xf numFmtId="165" fontId="4" fillId="0" borderId="14" xfId="15" applyNumberFormat="1" applyFont="1" applyFill="1" applyBorder="1" applyAlignment="1">
      <alignment/>
    </xf>
    <xf numFmtId="165" fontId="4" fillId="0" borderId="15" xfId="15" applyNumberFormat="1" applyFont="1" applyBorder="1" applyAlignment="1">
      <alignment/>
    </xf>
    <xf numFmtId="37" fontId="4" fillId="0" borderId="14" xfId="0" applyNumberFormat="1" applyFont="1" applyFill="1" applyBorder="1" applyAlignment="1">
      <alignment/>
    </xf>
    <xf numFmtId="37" fontId="4" fillId="0" borderId="0" xfId="0" applyNumberFormat="1" applyFont="1" applyFill="1" applyAlignment="1">
      <alignment/>
    </xf>
    <xf numFmtId="165" fontId="4" fillId="0" borderId="6" xfId="15" applyNumberFormat="1" applyFont="1" applyFill="1" applyBorder="1" applyAlignment="1">
      <alignment/>
    </xf>
    <xf numFmtId="37" fontId="4" fillId="0" borderId="6" xfId="0" applyNumberFormat="1" applyFont="1" applyFill="1" applyBorder="1" applyAlignment="1">
      <alignment/>
    </xf>
    <xf numFmtId="0" fontId="4" fillId="0" borderId="0" xfId="0" applyFont="1" applyAlignment="1">
      <alignment horizontal="left" indent="2"/>
    </xf>
    <xf numFmtId="165" fontId="2" fillId="0" borderId="1" xfId="15" applyNumberFormat="1" applyFont="1" applyFill="1" applyBorder="1" applyAlignment="1">
      <alignment/>
    </xf>
    <xf numFmtId="165" fontId="2" fillId="0" borderId="0" xfId="15" applyNumberFormat="1" applyFont="1" applyFill="1" applyBorder="1" applyAlignment="1">
      <alignment/>
    </xf>
    <xf numFmtId="165" fontId="2" fillId="0" borderId="0" xfId="15" applyNumberFormat="1" applyFont="1" applyFill="1" applyAlignment="1">
      <alignment/>
    </xf>
    <xf numFmtId="37" fontId="2" fillId="0" borderId="0" xfId="0" applyNumberFormat="1" applyFont="1" applyFill="1" applyAlignment="1">
      <alignment/>
    </xf>
    <xf numFmtId="165" fontId="4" fillId="0" borderId="2" xfId="15" applyNumberFormat="1" applyFont="1" applyBorder="1" applyAlignment="1">
      <alignment/>
    </xf>
    <xf numFmtId="166" fontId="2" fillId="0" borderId="0" xfId="0" applyNumberFormat="1" applyFont="1" applyAlignment="1">
      <alignment/>
    </xf>
    <xf numFmtId="166" fontId="4" fillId="0" borderId="0" xfId="0" applyNumberFormat="1" applyFont="1" applyAlignment="1">
      <alignment/>
    </xf>
    <xf numFmtId="0" fontId="10" fillId="0" borderId="0" xfId="23" applyNumberFormat="1" applyFont="1" applyAlignment="1">
      <alignment/>
      <protection/>
    </xf>
    <xf numFmtId="165" fontId="14" fillId="0" borderId="1" xfId="15" applyNumberFormat="1" applyFont="1" applyFill="1" applyBorder="1" applyAlignment="1">
      <alignment/>
    </xf>
    <xf numFmtId="165" fontId="14" fillId="0" borderId="9" xfId="15" applyNumberFormat="1" applyFont="1" applyBorder="1" applyAlignment="1">
      <alignment/>
    </xf>
    <xf numFmtId="43" fontId="4" fillId="0" borderId="0" xfId="15" applyFont="1" applyFill="1" applyAlignment="1">
      <alignment wrapText="1"/>
    </xf>
    <xf numFmtId="41" fontId="4" fillId="0" borderId="12" xfId="0" applyNumberFormat="1" applyFont="1" applyFill="1" applyBorder="1" applyAlignment="1">
      <alignment/>
    </xf>
    <xf numFmtId="43" fontId="14" fillId="0" borderId="0" xfId="21" applyNumberFormat="1" applyFont="1" applyFill="1" applyAlignment="1">
      <alignment horizontal="center"/>
      <protection/>
    </xf>
    <xf numFmtId="0" fontId="10" fillId="0" borderId="0" xfId="0" applyFont="1" applyAlignment="1">
      <alignment horizontal="right"/>
    </xf>
    <xf numFmtId="14" fontId="2" fillId="0" borderId="0" xfId="0" applyNumberFormat="1" applyFont="1" applyAlignment="1">
      <alignment horizontal="right"/>
    </xf>
    <xf numFmtId="0" fontId="2" fillId="0" borderId="0" xfId="0" applyFont="1" applyAlignment="1">
      <alignment horizontal="right"/>
    </xf>
    <xf numFmtId="15" fontId="14" fillId="0" borderId="0" xfId="21" applyNumberFormat="1" applyFont="1" applyFill="1" applyAlignment="1">
      <alignment horizontal="right"/>
      <protection/>
    </xf>
    <xf numFmtId="0" fontId="10" fillId="0" borderId="0" xfId="0" applyFont="1" applyFill="1" applyAlignment="1" quotePrefix="1">
      <alignment/>
    </xf>
    <xf numFmtId="165" fontId="0" fillId="0" borderId="0" xfId="24" applyNumberFormat="1" applyFont="1" applyFill="1">
      <alignment/>
      <protection/>
    </xf>
    <xf numFmtId="15" fontId="10" fillId="0" borderId="0" xfId="0" applyNumberFormat="1" applyFont="1" applyFill="1" applyAlignment="1" quotePrefix="1">
      <alignment horizontal="center"/>
    </xf>
    <xf numFmtId="0" fontId="4" fillId="0" borderId="0" xfId="24" applyFont="1" applyFill="1" applyAlignment="1">
      <alignment horizontal="left" vertical="justify"/>
      <protection/>
    </xf>
    <xf numFmtId="165" fontId="4" fillId="0" borderId="16" xfId="15" applyNumberFormat="1" applyFont="1" applyFill="1" applyBorder="1" applyAlignment="1">
      <alignment/>
    </xf>
    <xf numFmtId="0" fontId="14" fillId="0" borderId="0" xfId="21" applyFont="1" applyAlignment="1">
      <alignment horizontal="center"/>
      <protection/>
    </xf>
    <xf numFmtId="0" fontId="14" fillId="0" borderId="0" xfId="21" applyFont="1" applyAlignment="1">
      <alignment wrapText="1"/>
      <protection/>
    </xf>
    <xf numFmtId="0" fontId="15" fillId="0" borderId="0" xfId="22" applyFont="1" applyAlignment="1">
      <alignment wrapText="1"/>
      <protection/>
    </xf>
    <xf numFmtId="0" fontId="4" fillId="0" borderId="0" xfId="21" applyFont="1" applyFill="1" applyBorder="1" applyAlignment="1">
      <alignment wrapText="1"/>
      <protection/>
    </xf>
    <xf numFmtId="0" fontId="14" fillId="0" borderId="0" xfId="21" applyFont="1" applyBorder="1" applyAlignment="1">
      <alignment/>
      <protection/>
    </xf>
    <xf numFmtId="0" fontId="15" fillId="0" borderId="0" xfId="0" applyFont="1" applyAlignment="1">
      <alignment/>
    </xf>
    <xf numFmtId="0" fontId="15" fillId="0" borderId="0" xfId="0" applyFont="1" applyAlignment="1">
      <alignment wrapText="1"/>
    </xf>
    <xf numFmtId="0" fontId="4" fillId="0" borderId="0" xfId="24" applyFont="1" applyFill="1" applyAlignment="1">
      <alignment horizontal="justify" vertical="center" wrapText="1"/>
      <protection/>
    </xf>
    <xf numFmtId="0" fontId="4" fillId="0" borderId="0" xfId="24" applyFont="1" applyFill="1" applyAlignment="1">
      <alignment horizontal="justify" wrapText="1"/>
      <protection/>
    </xf>
    <xf numFmtId="0" fontId="4" fillId="0" borderId="0" xfId="0" applyFont="1" applyFill="1" applyAlignment="1">
      <alignment horizontal="justify" wrapText="1"/>
    </xf>
    <xf numFmtId="0" fontId="0" fillId="0" borderId="0" xfId="0" applyFill="1" applyAlignment="1">
      <alignment horizontal="justify" wrapText="1"/>
    </xf>
    <xf numFmtId="0" fontId="4" fillId="0" borderId="0" xfId="24" applyFont="1" applyFill="1" applyAlignment="1">
      <alignment wrapText="1"/>
      <protection/>
    </xf>
    <xf numFmtId="0" fontId="2" fillId="0" borderId="0" xfId="24" applyFont="1" applyFill="1" applyAlignment="1">
      <alignment wrapText="1"/>
      <protection/>
    </xf>
    <xf numFmtId="0" fontId="4" fillId="0" borderId="0" xfId="24" applyFont="1" applyFill="1" applyAlignment="1">
      <alignment horizontal="justify" vertical="top" wrapText="1"/>
      <protection/>
    </xf>
    <xf numFmtId="0" fontId="0" fillId="0" borderId="0" xfId="0" applyFill="1" applyAlignment="1">
      <alignment wrapText="1"/>
    </xf>
    <xf numFmtId="0" fontId="4" fillId="0" borderId="0" xfId="24" applyFont="1" applyFill="1" applyAlignment="1">
      <alignment vertical="top" wrapText="1"/>
      <protection/>
    </xf>
    <xf numFmtId="0" fontId="0" fillId="0" borderId="0" xfId="0" applyFill="1" applyAlignment="1">
      <alignment vertical="top" wrapText="1"/>
    </xf>
    <xf numFmtId="0" fontId="2" fillId="0" borderId="0" xfId="24" applyFont="1" applyFill="1" applyAlignment="1">
      <alignment horizontal="justify" vertical="top" wrapText="1"/>
      <protection/>
    </xf>
    <xf numFmtId="0" fontId="3" fillId="0" borderId="0" xfId="0" applyFont="1" applyFill="1" applyAlignment="1">
      <alignment wrapText="1"/>
    </xf>
    <xf numFmtId="0" fontId="4" fillId="0" borderId="0" xfId="24" applyFont="1" applyFill="1" applyAlignment="1">
      <alignment horizontal="justify" vertical="justify" wrapText="1"/>
      <protection/>
    </xf>
    <xf numFmtId="0" fontId="4" fillId="0" borderId="0" xfId="24" applyFont="1" applyFill="1" applyAlignment="1">
      <alignment horizontal="left" vertical="justify"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Consoli_draft" xfId="21"/>
    <cellStyle name="Normal_ConsolJune03" xfId="22"/>
    <cellStyle name="Normal_ConsolSept02 (2)" xfId="23"/>
    <cellStyle name="Normal_KLSE-FS+NotesMar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8</xdr:row>
      <xdr:rowOff>104775</xdr:rowOff>
    </xdr:from>
    <xdr:to>
      <xdr:col>5</xdr:col>
      <xdr:colOff>28575</xdr:colOff>
      <xdr:row>8</xdr:row>
      <xdr:rowOff>104775</xdr:rowOff>
    </xdr:to>
    <xdr:sp>
      <xdr:nvSpPr>
        <xdr:cNvPr id="1" name="Line 1"/>
        <xdr:cNvSpPr>
          <a:spLocks/>
        </xdr:cNvSpPr>
      </xdr:nvSpPr>
      <xdr:spPr>
        <a:xfrm flipH="1">
          <a:off x="2838450" y="1657350"/>
          <a:ext cx="1400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866775</xdr:colOff>
      <xdr:row>8</xdr:row>
      <xdr:rowOff>104775</xdr:rowOff>
    </xdr:from>
    <xdr:to>
      <xdr:col>10</xdr:col>
      <xdr:colOff>600075</xdr:colOff>
      <xdr:row>8</xdr:row>
      <xdr:rowOff>104775</xdr:rowOff>
    </xdr:to>
    <xdr:sp>
      <xdr:nvSpPr>
        <xdr:cNvPr id="2" name="Line 2"/>
        <xdr:cNvSpPr>
          <a:spLocks/>
        </xdr:cNvSpPr>
      </xdr:nvSpPr>
      <xdr:spPr>
        <a:xfrm>
          <a:off x="7877175" y="1657350"/>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48</xdr:row>
      <xdr:rowOff>95250</xdr:rowOff>
    </xdr:from>
    <xdr:to>
      <xdr:col>5</xdr:col>
      <xdr:colOff>28575</xdr:colOff>
      <xdr:row>48</xdr:row>
      <xdr:rowOff>95250</xdr:rowOff>
    </xdr:to>
    <xdr:sp>
      <xdr:nvSpPr>
        <xdr:cNvPr id="3" name="Line 3"/>
        <xdr:cNvSpPr>
          <a:spLocks/>
        </xdr:cNvSpPr>
      </xdr:nvSpPr>
      <xdr:spPr>
        <a:xfrm flipH="1">
          <a:off x="2838450" y="9791700"/>
          <a:ext cx="1400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866775</xdr:colOff>
      <xdr:row>48</xdr:row>
      <xdr:rowOff>104775</xdr:rowOff>
    </xdr:from>
    <xdr:to>
      <xdr:col>10</xdr:col>
      <xdr:colOff>600075</xdr:colOff>
      <xdr:row>48</xdr:row>
      <xdr:rowOff>104775</xdr:rowOff>
    </xdr:to>
    <xdr:sp>
      <xdr:nvSpPr>
        <xdr:cNvPr id="4" name="Line 4"/>
        <xdr:cNvSpPr>
          <a:spLocks/>
        </xdr:cNvSpPr>
      </xdr:nvSpPr>
      <xdr:spPr>
        <a:xfrm>
          <a:off x="7877175" y="9801225"/>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Sept0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June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pnl-klse-new format"/>
      <sheetName val="pnl-attachm to announce"/>
      <sheetName val="CFS"/>
      <sheetName val="Notes"/>
      <sheetName val="CPL"/>
      <sheetName val="Notes-klse"/>
      <sheetName val="CBS"/>
      <sheetName val="Group Adjust."/>
      <sheetName val="Associate"/>
      <sheetName val="Reconciliation"/>
      <sheetName val="EPS "/>
      <sheetName val="NTTFS_311201"/>
      <sheetName val="NTTFS_311201 (2)"/>
      <sheetName val="311201"/>
      <sheetName val="fax to Meta"/>
      <sheetName val="fax to KWC"/>
    </sheetNames>
    <sheetDataSet>
      <sheetData sheetId="6">
        <row r="10">
          <cell r="X10">
            <v>372856612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l-interest income"/>
      <sheetName val="pnl-klse-new format"/>
      <sheetName val="pnl-attachm to announce"/>
      <sheetName val="Notes "/>
      <sheetName val="CPL"/>
      <sheetName val="CBS"/>
      <sheetName val="Group Adjust."/>
      <sheetName val="Associate"/>
      <sheetName val="EPS "/>
      <sheetName val="NTTFS_311201"/>
      <sheetName val="311201"/>
      <sheetName val="Prime Amortise"/>
    </sheetNames>
    <sheetDataSet>
      <sheetData sheetId="4">
        <row r="10">
          <cell r="X10">
            <v>134529250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dimension ref="A1:N116"/>
  <sheetViews>
    <sheetView showGridLines="0" zoomScale="85" zoomScaleNormal="85" workbookViewId="0" topLeftCell="A1">
      <pane xSplit="6" ySplit="13" topLeftCell="G50" activePane="bottomRight" state="frozen"/>
      <selection pane="topLeft" activeCell="A1" sqref="A1"/>
      <selection pane="topRight" activeCell="G1" sqref="G1"/>
      <selection pane="bottomLeft" activeCell="A14" sqref="A14"/>
      <selection pane="bottomRight" activeCell="K58" sqref="K58"/>
    </sheetView>
  </sheetViews>
  <sheetFormatPr defaultColWidth="9.140625" defaultRowHeight="12.75"/>
  <cols>
    <col min="1" max="1" width="3.140625" style="1" customWidth="1"/>
    <col min="2" max="2" width="3.57421875" style="1" customWidth="1"/>
    <col min="3" max="5" width="9.140625" style="1" customWidth="1"/>
    <col min="6" max="6" width="13.421875" style="1" customWidth="1"/>
    <col min="7" max="7" width="13.8515625" style="1" customWidth="1"/>
    <col min="8" max="8" width="0.85546875" style="1" customWidth="1"/>
    <col min="9" max="9" width="14.57421875" style="1" customWidth="1"/>
    <col min="10" max="10" width="1.28515625" style="1" customWidth="1"/>
    <col min="11" max="11" width="13.8515625" style="1" customWidth="1"/>
    <col min="12" max="12" width="1.28515625" style="1" customWidth="1"/>
    <col min="13" max="13" width="15.140625" style="1" customWidth="1"/>
    <col min="14" max="14" width="1.28515625" style="2" customWidth="1"/>
    <col min="15" max="16384" width="11.28125" style="2" customWidth="1"/>
  </cols>
  <sheetData>
    <row r="1" spans="1:14" s="104" customFormat="1" ht="16.5" thickBot="1">
      <c r="A1" s="101" t="s">
        <v>233</v>
      </c>
      <c r="B1" s="102"/>
      <c r="C1" s="102"/>
      <c r="D1" s="102"/>
      <c r="E1" s="102"/>
      <c r="F1" s="102"/>
      <c r="G1" s="102"/>
      <c r="H1" s="102"/>
      <c r="I1" s="102"/>
      <c r="J1" s="102"/>
      <c r="K1" s="102"/>
      <c r="L1" s="103"/>
      <c r="M1" s="102"/>
      <c r="N1" s="3"/>
    </row>
    <row r="2" spans="1:14" s="104" customFormat="1" ht="15.75">
      <c r="A2" s="3" t="s">
        <v>319</v>
      </c>
      <c r="B2" s="3"/>
      <c r="C2" s="3"/>
      <c r="D2" s="3"/>
      <c r="E2" s="3"/>
      <c r="F2" s="3"/>
      <c r="G2" s="3"/>
      <c r="H2" s="3"/>
      <c r="I2" s="3"/>
      <c r="J2" s="3"/>
      <c r="K2" s="3"/>
      <c r="M2" s="3"/>
      <c r="N2" s="3"/>
    </row>
    <row r="3" spans="1:14" s="104" customFormat="1" ht="15.75">
      <c r="A3" s="3" t="s">
        <v>154</v>
      </c>
      <c r="B3" s="3"/>
      <c r="C3" s="3"/>
      <c r="D3" s="3"/>
      <c r="E3" s="3"/>
      <c r="F3" s="3"/>
      <c r="G3" s="3"/>
      <c r="H3" s="3"/>
      <c r="I3" s="3"/>
      <c r="J3" s="3"/>
      <c r="K3" s="3"/>
      <c r="M3" s="3"/>
      <c r="N3" s="3"/>
    </row>
    <row r="4" spans="1:14" ht="15.75">
      <c r="A4" s="3"/>
      <c r="L4" s="2"/>
      <c r="N4" s="1"/>
    </row>
    <row r="5" spans="1:14" ht="15.75">
      <c r="A5" s="3" t="s">
        <v>337</v>
      </c>
      <c r="L5" s="2"/>
      <c r="N5" s="1"/>
    </row>
    <row r="7" ht="15.75">
      <c r="A7" s="105" t="s">
        <v>78</v>
      </c>
    </row>
    <row r="8" ht="15.75">
      <c r="A8" s="3"/>
    </row>
    <row r="9" spans="1:13" s="108" customFormat="1" ht="15">
      <c r="A9" s="106"/>
      <c r="B9" s="106"/>
      <c r="C9" s="106"/>
      <c r="D9" s="106"/>
      <c r="E9" s="106"/>
      <c r="F9" s="106"/>
      <c r="G9" s="217" t="s">
        <v>79</v>
      </c>
      <c r="H9" s="217"/>
      <c r="I9" s="217"/>
      <c r="J9" s="106"/>
      <c r="K9" s="217" t="s">
        <v>80</v>
      </c>
      <c r="L9" s="217"/>
      <c r="M9" s="217"/>
    </row>
    <row r="10" spans="1:13" s="108" customFormat="1" ht="15">
      <c r="A10" s="106"/>
      <c r="B10" s="106"/>
      <c r="C10" s="106"/>
      <c r="D10" s="106"/>
      <c r="E10" s="106"/>
      <c r="F10" s="106"/>
      <c r="G10" s="109" t="s">
        <v>81</v>
      </c>
      <c r="H10" s="109"/>
      <c r="I10" s="109" t="s">
        <v>82</v>
      </c>
      <c r="J10" s="110"/>
      <c r="K10" s="109" t="s">
        <v>81</v>
      </c>
      <c r="L10" s="109"/>
      <c r="M10" s="109" t="s">
        <v>82</v>
      </c>
    </row>
    <row r="11" spans="1:13" s="108" customFormat="1" ht="15">
      <c r="A11" s="106"/>
      <c r="B11" s="106"/>
      <c r="C11" s="106"/>
      <c r="D11" s="106"/>
      <c r="E11" s="106"/>
      <c r="F11" s="106"/>
      <c r="G11" s="109" t="s">
        <v>83</v>
      </c>
      <c r="H11" s="109"/>
      <c r="I11" s="109" t="s">
        <v>84</v>
      </c>
      <c r="J11" s="110"/>
      <c r="K11" s="109" t="s">
        <v>85</v>
      </c>
      <c r="L11" s="109"/>
      <c r="M11" s="109" t="s">
        <v>222</v>
      </c>
    </row>
    <row r="12" spans="1:13" s="108" customFormat="1" ht="15">
      <c r="A12" s="106"/>
      <c r="B12" s="106"/>
      <c r="C12" s="106"/>
      <c r="D12" s="106"/>
      <c r="E12" s="106"/>
      <c r="F12" s="106"/>
      <c r="G12" s="111">
        <v>39082</v>
      </c>
      <c r="H12" s="111"/>
      <c r="I12" s="111">
        <v>38717</v>
      </c>
      <c r="J12" s="110"/>
      <c r="K12" s="111">
        <f>+G12</f>
        <v>39082</v>
      </c>
      <c r="L12" s="111"/>
      <c r="M12" s="111">
        <f>+I12</f>
        <v>38717</v>
      </c>
    </row>
    <row r="13" spans="1:13" s="108" customFormat="1" ht="15">
      <c r="A13" s="106"/>
      <c r="B13" s="106"/>
      <c r="C13" s="106"/>
      <c r="D13" s="106"/>
      <c r="E13" s="106"/>
      <c r="F13" s="106"/>
      <c r="G13" s="112" t="s">
        <v>52</v>
      </c>
      <c r="H13" s="112"/>
      <c r="I13" s="112" t="s">
        <v>52</v>
      </c>
      <c r="J13" s="112"/>
      <c r="K13" s="112" t="s">
        <v>52</v>
      </c>
      <c r="L13" s="112"/>
      <c r="M13" s="112" t="s">
        <v>52</v>
      </c>
    </row>
    <row r="14" spans="1:13" s="108" customFormat="1" ht="15">
      <c r="A14" s="106"/>
      <c r="B14" s="106"/>
      <c r="C14" s="106"/>
      <c r="D14" s="106"/>
      <c r="E14" s="106"/>
      <c r="F14" s="106"/>
      <c r="G14" s="112"/>
      <c r="H14" s="112"/>
      <c r="I14" s="112" t="s">
        <v>41</v>
      </c>
      <c r="J14" s="112"/>
      <c r="K14" s="112"/>
      <c r="L14" s="112"/>
      <c r="M14" s="112" t="s">
        <v>41</v>
      </c>
    </row>
    <row r="15" spans="1:13" s="108" customFormat="1" ht="15">
      <c r="A15" s="106"/>
      <c r="B15" s="106"/>
      <c r="C15" s="106"/>
      <c r="D15" s="106"/>
      <c r="E15" s="106"/>
      <c r="F15" s="106"/>
      <c r="G15" s="112"/>
      <c r="H15" s="112"/>
      <c r="I15" s="112"/>
      <c r="J15" s="112"/>
      <c r="K15" s="112"/>
      <c r="L15" s="112"/>
      <c r="M15" s="112"/>
    </row>
    <row r="16" spans="1:13" s="108" customFormat="1" ht="15">
      <c r="A16" s="106"/>
      <c r="B16" s="106" t="s">
        <v>86</v>
      </c>
      <c r="C16" s="106"/>
      <c r="D16" s="106"/>
      <c r="E16" s="106"/>
      <c r="F16" s="106"/>
      <c r="G16" s="83">
        <f>500183-257656</f>
        <v>242527</v>
      </c>
      <c r="H16" s="83"/>
      <c r="I16" s="113">
        <v>93187</v>
      </c>
      <c r="J16" s="106"/>
      <c r="K16" s="83">
        <v>500183</v>
      </c>
      <c r="L16" s="83"/>
      <c r="M16" s="113">
        <v>290760</v>
      </c>
    </row>
    <row r="17" spans="1:13" s="108" customFormat="1" ht="15">
      <c r="A17" s="106"/>
      <c r="B17" s="106"/>
      <c r="C17" s="106"/>
      <c r="D17" s="106"/>
      <c r="E17" s="106"/>
      <c r="F17" s="106"/>
      <c r="G17" s="114"/>
      <c r="H17" s="114"/>
      <c r="I17" s="106"/>
      <c r="J17" s="106"/>
      <c r="K17" s="114"/>
      <c r="L17" s="114"/>
      <c r="M17" s="106"/>
    </row>
    <row r="18" spans="1:13" s="108" customFormat="1" ht="15">
      <c r="A18" s="106"/>
      <c r="B18" s="106" t="s">
        <v>211</v>
      </c>
      <c r="C18" s="106"/>
      <c r="D18" s="106"/>
      <c r="E18" s="106"/>
      <c r="F18" s="106"/>
      <c r="G18" s="114">
        <f>-363996+181512</f>
        <v>-182484</v>
      </c>
      <c r="H18" s="114"/>
      <c r="I18" s="115">
        <v>-45577</v>
      </c>
      <c r="J18" s="106"/>
      <c r="K18" s="114">
        <f>-363996</f>
        <v>-363996</v>
      </c>
      <c r="L18" s="114"/>
      <c r="M18" s="115">
        <v>-159058</v>
      </c>
    </row>
    <row r="19" spans="1:13" s="108" customFormat="1" ht="6" customHeight="1">
      <c r="A19" s="106"/>
      <c r="B19" s="106"/>
      <c r="C19" s="106"/>
      <c r="D19" s="106"/>
      <c r="E19" s="106"/>
      <c r="F19" s="106"/>
      <c r="G19" s="116"/>
      <c r="H19" s="81"/>
      <c r="I19" s="151"/>
      <c r="J19" s="106"/>
      <c r="K19" s="116"/>
      <c r="L19" s="114"/>
      <c r="M19" s="151"/>
    </row>
    <row r="20" spans="1:13" s="108" customFormat="1" ht="5.25" customHeight="1">
      <c r="A20" s="106"/>
      <c r="B20" s="106"/>
      <c r="C20" s="106"/>
      <c r="D20" s="106"/>
      <c r="E20" s="106"/>
      <c r="F20" s="106"/>
      <c r="G20" s="114"/>
      <c r="H20" s="81"/>
      <c r="I20" s="106"/>
      <c r="J20" s="106"/>
      <c r="K20" s="114"/>
      <c r="L20" s="114"/>
      <c r="M20" s="106"/>
    </row>
    <row r="21" spans="1:13" s="108" customFormat="1" ht="15">
      <c r="A21" s="106"/>
      <c r="B21" s="106" t="s">
        <v>212</v>
      </c>
      <c r="C21" s="106"/>
      <c r="D21" s="106"/>
      <c r="E21" s="106"/>
      <c r="F21" s="106"/>
      <c r="G21" s="114">
        <f>SUM(G16:G18)</f>
        <v>60043</v>
      </c>
      <c r="H21" s="81"/>
      <c r="I21" s="114">
        <f>SUM(I16:I18)</f>
        <v>47610</v>
      </c>
      <c r="J21" s="106"/>
      <c r="K21" s="114">
        <f>SUM(K16:K18)</f>
        <v>136187</v>
      </c>
      <c r="L21" s="114"/>
      <c r="M21" s="114">
        <f>SUM(M16:M18)</f>
        <v>131702</v>
      </c>
    </row>
    <row r="22" spans="1:13" s="108" customFormat="1" ht="15">
      <c r="A22" s="106"/>
      <c r="B22" s="106"/>
      <c r="C22" s="106"/>
      <c r="D22" s="106"/>
      <c r="E22" s="106"/>
      <c r="F22" s="106"/>
      <c r="G22" s="114"/>
      <c r="H22" s="81"/>
      <c r="I22" s="106"/>
      <c r="J22" s="106"/>
      <c r="K22" s="114"/>
      <c r="L22" s="114"/>
      <c r="M22" s="106"/>
    </row>
    <row r="23" spans="1:13" s="108" customFormat="1" ht="15">
      <c r="A23" s="106"/>
      <c r="B23" s="106" t="s">
        <v>235</v>
      </c>
      <c r="C23" s="106"/>
      <c r="D23" s="106"/>
      <c r="E23" s="106"/>
      <c r="F23" s="106"/>
      <c r="G23" s="113">
        <f>34704-15182</f>
        <v>19522</v>
      </c>
      <c r="H23" s="113"/>
      <c r="I23" s="113">
        <v>2257</v>
      </c>
      <c r="J23" s="113"/>
      <c r="K23" s="113">
        <v>34704</v>
      </c>
      <c r="L23" s="113"/>
      <c r="M23" s="113">
        <v>27679</v>
      </c>
    </row>
    <row r="24" spans="1:13" s="108" customFormat="1" ht="15">
      <c r="A24" s="106"/>
      <c r="B24" s="106"/>
      <c r="C24" s="106"/>
      <c r="D24" s="106"/>
      <c r="E24" s="106"/>
      <c r="F24" s="106"/>
      <c r="G24" s="113"/>
      <c r="H24" s="113"/>
      <c r="I24" s="113"/>
      <c r="J24" s="113"/>
      <c r="K24" s="113"/>
      <c r="L24" s="113"/>
      <c r="M24" s="113"/>
    </row>
    <row r="25" spans="1:13" s="108" customFormat="1" ht="15">
      <c r="A25" s="106"/>
      <c r="B25" s="106" t="s">
        <v>213</v>
      </c>
      <c r="C25" s="106"/>
      <c r="D25" s="106"/>
      <c r="E25" s="106"/>
      <c r="F25" s="106"/>
      <c r="G25" s="113">
        <f>-14344-15619-52886+38151</f>
        <v>-44698</v>
      </c>
      <c r="H25" s="113"/>
      <c r="I25" s="113">
        <v>-21057</v>
      </c>
      <c r="J25" s="113"/>
      <c r="K25" s="113">
        <f>-14344-15619-52886</f>
        <v>-82849</v>
      </c>
      <c r="L25" s="113"/>
      <c r="M25" s="113">
        <v>-47079</v>
      </c>
    </row>
    <row r="26" spans="1:13" s="108" customFormat="1" ht="15">
      <c r="A26" s="106"/>
      <c r="B26" s="106"/>
      <c r="C26" s="106"/>
      <c r="D26" s="106"/>
      <c r="E26" s="106"/>
      <c r="F26" s="106"/>
      <c r="G26" s="113"/>
      <c r="H26" s="113"/>
      <c r="I26" s="113"/>
      <c r="J26" s="113"/>
      <c r="K26" s="113"/>
      <c r="L26" s="113"/>
      <c r="M26" s="113"/>
    </row>
    <row r="27" spans="1:13" s="108" customFormat="1" ht="15">
      <c r="A27" s="106"/>
      <c r="B27" s="106" t="s">
        <v>146</v>
      </c>
      <c r="C27" s="106"/>
      <c r="D27" s="106"/>
      <c r="E27" s="106"/>
      <c r="F27" s="106"/>
      <c r="G27" s="113">
        <f>-37263+20640</f>
        <v>-16623</v>
      </c>
      <c r="H27" s="113"/>
      <c r="I27" s="113">
        <v>-8756</v>
      </c>
      <c r="J27" s="113"/>
      <c r="K27" s="113">
        <v>-37263</v>
      </c>
      <c r="L27" s="113"/>
      <c r="M27" s="113">
        <v>-21082</v>
      </c>
    </row>
    <row r="28" spans="1:13" s="108" customFormat="1" ht="15">
      <c r="A28" s="106"/>
      <c r="B28" s="106"/>
      <c r="C28" s="106"/>
      <c r="D28" s="106"/>
      <c r="E28" s="106"/>
      <c r="F28" s="106"/>
      <c r="G28" s="113"/>
      <c r="H28" s="113"/>
      <c r="I28" s="113"/>
      <c r="J28" s="113"/>
      <c r="K28" s="113"/>
      <c r="L28" s="113"/>
      <c r="M28" s="113"/>
    </row>
    <row r="29" spans="1:13" s="108" customFormat="1" ht="15">
      <c r="A29" s="106"/>
      <c r="B29" s="119" t="s">
        <v>200</v>
      </c>
      <c r="C29" s="106"/>
      <c r="D29" s="106"/>
      <c r="E29" s="106"/>
      <c r="F29" s="106"/>
      <c r="G29" s="113"/>
      <c r="H29" s="113"/>
      <c r="I29" s="113"/>
      <c r="J29" s="113"/>
      <c r="K29" s="113"/>
      <c r="L29" s="113"/>
      <c r="M29" s="113"/>
    </row>
    <row r="30" spans="1:13" s="108" customFormat="1" ht="15">
      <c r="A30" s="106"/>
      <c r="B30" s="119" t="s">
        <v>202</v>
      </c>
      <c r="C30" s="106"/>
      <c r="D30" s="106"/>
      <c r="E30" s="106"/>
      <c r="F30" s="106"/>
      <c r="G30" s="113">
        <f>70-693+594</f>
        <v>-29</v>
      </c>
      <c r="H30" s="113"/>
      <c r="I30" s="113">
        <v>-2675</v>
      </c>
      <c r="J30" s="113"/>
      <c r="K30" s="113">
        <f>70-693</f>
        <v>-623</v>
      </c>
      <c r="L30" s="113"/>
      <c r="M30" s="113">
        <f>-713-561</f>
        <v>-1274</v>
      </c>
    </row>
    <row r="31" spans="1:13" s="108" customFormat="1" ht="15">
      <c r="A31" s="106"/>
      <c r="B31" s="119"/>
      <c r="C31" s="106"/>
      <c r="D31" s="106"/>
      <c r="E31" s="106"/>
      <c r="F31" s="106"/>
      <c r="G31" s="113"/>
      <c r="H31" s="113"/>
      <c r="I31" s="113"/>
      <c r="J31" s="113"/>
      <c r="K31" s="113"/>
      <c r="L31" s="113"/>
      <c r="M31" s="113"/>
    </row>
    <row r="32" spans="1:13" s="108" customFormat="1" ht="15">
      <c r="A32" s="106"/>
      <c r="B32" s="119" t="s">
        <v>21</v>
      </c>
      <c r="C32" s="106"/>
      <c r="D32" s="106"/>
      <c r="E32" s="106"/>
      <c r="F32" s="106"/>
      <c r="G32" s="113">
        <v>0</v>
      </c>
      <c r="H32" s="113"/>
      <c r="I32" s="113">
        <v>-93600</v>
      </c>
      <c r="J32" s="113"/>
      <c r="K32" s="113">
        <v>0</v>
      </c>
      <c r="L32" s="113"/>
      <c r="M32" s="113">
        <v>-93600</v>
      </c>
    </row>
    <row r="33" spans="1:13" s="108" customFormat="1" ht="15">
      <c r="A33" s="106"/>
      <c r="B33" s="119"/>
      <c r="C33" s="106"/>
      <c r="D33" s="106"/>
      <c r="E33" s="106"/>
      <c r="F33" s="106"/>
      <c r="G33" s="113"/>
      <c r="H33" s="113"/>
      <c r="I33" s="113"/>
      <c r="J33" s="113"/>
      <c r="K33" s="113"/>
      <c r="L33" s="113"/>
      <c r="M33" s="113"/>
    </row>
    <row r="34" spans="1:13" s="108" customFormat="1" ht="15">
      <c r="A34" s="106"/>
      <c r="B34" s="106" t="s">
        <v>328</v>
      </c>
      <c r="C34" s="106"/>
      <c r="D34" s="106"/>
      <c r="E34" s="106"/>
      <c r="F34" s="106"/>
      <c r="G34" s="113">
        <v>42061</v>
      </c>
      <c r="H34" s="113"/>
      <c r="I34" s="113">
        <v>0</v>
      </c>
      <c r="J34" s="113"/>
      <c r="K34" s="113">
        <v>42061</v>
      </c>
      <c r="L34" s="113"/>
      <c r="M34" s="113">
        <v>0</v>
      </c>
    </row>
    <row r="35" spans="1:13" s="108" customFormat="1" ht="15">
      <c r="A35" s="106"/>
      <c r="B35" s="106"/>
      <c r="C35" s="106"/>
      <c r="D35" s="106"/>
      <c r="E35" s="106"/>
      <c r="F35" s="106"/>
      <c r="G35" s="116"/>
      <c r="H35" s="117"/>
      <c r="I35" s="118"/>
      <c r="J35" s="106"/>
      <c r="K35" s="116"/>
      <c r="L35" s="117"/>
      <c r="M35" s="118"/>
    </row>
    <row r="36" spans="1:13" s="108" customFormat="1" ht="15">
      <c r="A36" s="106"/>
      <c r="B36" s="106"/>
      <c r="C36" s="106"/>
      <c r="D36" s="106"/>
      <c r="E36" s="106"/>
      <c r="F36" s="106"/>
      <c r="G36" s="117"/>
      <c r="H36" s="117"/>
      <c r="I36" s="117"/>
      <c r="J36" s="106"/>
      <c r="K36" s="117"/>
      <c r="L36" s="117"/>
      <c r="M36" s="117"/>
    </row>
    <row r="37" spans="1:13" s="108" customFormat="1" ht="15">
      <c r="A37" s="106"/>
      <c r="B37" s="106" t="s">
        <v>338</v>
      </c>
      <c r="C37" s="106"/>
      <c r="D37" s="106"/>
      <c r="E37" s="106"/>
      <c r="F37" s="106"/>
      <c r="G37" s="114">
        <f>SUM(G21:G34)</f>
        <v>60276</v>
      </c>
      <c r="H37" s="114"/>
      <c r="I37" s="114">
        <f>SUM(I21:I34)</f>
        <v>-76221</v>
      </c>
      <c r="J37" s="106"/>
      <c r="K37" s="114">
        <f>SUM(K21:K34)</f>
        <v>92217</v>
      </c>
      <c r="L37" s="114"/>
      <c r="M37" s="114">
        <f>SUM(M21:M34)</f>
        <v>-3654</v>
      </c>
    </row>
    <row r="38" spans="1:13" s="108" customFormat="1" ht="15">
      <c r="A38" s="106"/>
      <c r="B38" s="106"/>
      <c r="C38" s="106"/>
      <c r="D38" s="106"/>
      <c r="E38" s="106"/>
      <c r="F38" s="106"/>
      <c r="G38" s="81"/>
      <c r="H38" s="81"/>
      <c r="I38" s="81"/>
      <c r="J38" s="106"/>
      <c r="K38" s="114"/>
      <c r="L38" s="114"/>
      <c r="M38" s="81"/>
    </row>
    <row r="39" spans="1:13" s="108" customFormat="1" ht="15">
      <c r="A39" s="106"/>
      <c r="B39" s="106" t="s">
        <v>274</v>
      </c>
      <c r="C39" s="106"/>
      <c r="D39" s="106"/>
      <c r="E39" s="106"/>
      <c r="F39" s="106"/>
      <c r="G39" s="114">
        <f>-29885-738+19049</f>
        <v>-11574</v>
      </c>
      <c r="H39" s="81"/>
      <c r="I39" s="115">
        <v>-11847</v>
      </c>
      <c r="J39" s="106"/>
      <c r="K39" s="114">
        <f>-29885-738</f>
        <v>-30623</v>
      </c>
      <c r="L39" s="114"/>
      <c r="M39" s="115">
        <v>-30077</v>
      </c>
    </row>
    <row r="40" spans="1:13" s="108" customFormat="1" ht="6" customHeight="1">
      <c r="A40" s="106"/>
      <c r="B40" s="106"/>
      <c r="C40" s="106"/>
      <c r="D40" s="106"/>
      <c r="E40" s="106"/>
      <c r="F40" s="106"/>
      <c r="G40" s="116"/>
      <c r="H40" s="117"/>
      <c r="I40" s="116"/>
      <c r="J40" s="106"/>
      <c r="K40" s="116"/>
      <c r="L40" s="117"/>
      <c r="M40" s="116"/>
    </row>
    <row r="41" spans="1:13" s="108" customFormat="1" ht="4.5" customHeight="1">
      <c r="A41" s="106"/>
      <c r="B41" s="106"/>
      <c r="C41" s="106"/>
      <c r="D41" s="106"/>
      <c r="E41" s="106"/>
      <c r="F41" s="106"/>
      <c r="G41" s="114"/>
      <c r="H41" s="114"/>
      <c r="I41" s="114"/>
      <c r="J41" s="106"/>
      <c r="K41" s="114"/>
      <c r="L41" s="114"/>
      <c r="M41" s="114"/>
    </row>
    <row r="42" spans="1:13" s="108" customFormat="1" ht="15.75" thickBot="1">
      <c r="A42" s="106"/>
      <c r="B42" s="106" t="s">
        <v>339</v>
      </c>
      <c r="C42" s="106"/>
      <c r="D42" s="106"/>
      <c r="E42" s="106"/>
      <c r="F42" s="106"/>
      <c r="G42" s="120">
        <f>SUM(G37:G39)</f>
        <v>48702</v>
      </c>
      <c r="H42" s="83"/>
      <c r="I42" s="120">
        <f>SUM(I37:I39)</f>
        <v>-88068</v>
      </c>
      <c r="J42" s="106"/>
      <c r="K42" s="120">
        <f>SUM(K37:K39)</f>
        <v>61594</v>
      </c>
      <c r="L42" s="83"/>
      <c r="M42" s="120">
        <f>SUM(M37:M39)</f>
        <v>-33731</v>
      </c>
    </row>
    <row r="43" spans="1:13" s="108" customFormat="1" ht="15.75" thickTop="1">
      <c r="A43" s="106"/>
      <c r="B43" s="106"/>
      <c r="C43" s="106"/>
      <c r="D43" s="106"/>
      <c r="E43" s="106"/>
      <c r="F43" s="106"/>
      <c r="G43" s="81"/>
      <c r="H43" s="81"/>
      <c r="I43" s="81"/>
      <c r="J43" s="106"/>
      <c r="K43" s="114"/>
      <c r="L43" s="114"/>
      <c r="M43" s="81"/>
    </row>
    <row r="44" spans="1:13" s="108" customFormat="1" ht="15">
      <c r="A44" s="106"/>
      <c r="B44" s="106"/>
      <c r="C44" s="106"/>
      <c r="D44" s="106"/>
      <c r="E44" s="106"/>
      <c r="F44" s="106"/>
      <c r="G44" s="81"/>
      <c r="H44" s="81"/>
      <c r="I44" s="81"/>
      <c r="J44" s="106"/>
      <c r="K44" s="114"/>
      <c r="L44" s="114"/>
      <c r="M44" s="81"/>
    </row>
    <row r="45" spans="1:13" s="108" customFormat="1" ht="15">
      <c r="A45" s="106"/>
      <c r="B45" s="106" t="s">
        <v>219</v>
      </c>
      <c r="C45" s="106"/>
      <c r="D45" s="106"/>
      <c r="E45" s="106"/>
      <c r="F45" s="106"/>
      <c r="G45" s="81"/>
      <c r="H45" s="81"/>
      <c r="I45" s="81"/>
      <c r="J45" s="106"/>
      <c r="K45" s="114"/>
      <c r="L45" s="114"/>
      <c r="M45" s="81"/>
    </row>
    <row r="46" spans="1:13" s="108" customFormat="1" ht="8.25" customHeight="1">
      <c r="A46" s="106"/>
      <c r="B46" s="106"/>
      <c r="C46" s="106"/>
      <c r="D46" s="106"/>
      <c r="E46" s="106"/>
      <c r="F46" s="106"/>
      <c r="G46" s="81"/>
      <c r="H46" s="81"/>
      <c r="I46" s="81"/>
      <c r="J46" s="106"/>
      <c r="K46" s="114"/>
      <c r="L46" s="114"/>
      <c r="M46" s="81"/>
    </row>
    <row r="47" spans="1:13" s="108" customFormat="1" ht="15">
      <c r="A47" s="106"/>
      <c r="B47" s="106" t="s">
        <v>220</v>
      </c>
      <c r="C47" s="106"/>
      <c r="D47" s="106"/>
      <c r="E47" s="106"/>
      <c r="F47" s="106"/>
      <c r="G47" s="114">
        <v>48572</v>
      </c>
      <c r="H47" s="81"/>
      <c r="I47" s="81">
        <v>-67501</v>
      </c>
      <c r="J47" s="106"/>
      <c r="K47" s="114">
        <v>55975</v>
      </c>
      <c r="L47" s="114"/>
      <c r="M47" s="81">
        <v>-24167</v>
      </c>
    </row>
    <row r="48" spans="1:13" s="108" customFormat="1" ht="8.25" customHeight="1">
      <c r="A48" s="106"/>
      <c r="B48" s="106"/>
      <c r="C48" s="106"/>
      <c r="D48" s="106"/>
      <c r="E48" s="106"/>
      <c r="F48" s="106"/>
      <c r="G48" s="114"/>
      <c r="H48" s="81"/>
      <c r="I48" s="81"/>
      <c r="J48" s="106"/>
      <c r="K48" s="114"/>
      <c r="L48" s="114"/>
      <c r="M48" s="81"/>
    </row>
    <row r="49" spans="1:13" s="108" customFormat="1" ht="15">
      <c r="A49" s="106"/>
      <c r="B49" s="106" t="s">
        <v>221</v>
      </c>
      <c r="C49" s="106"/>
      <c r="D49" s="106"/>
      <c r="E49" s="106"/>
      <c r="F49" s="106"/>
      <c r="G49" s="114">
        <f>5619-5489</f>
        <v>130</v>
      </c>
      <c r="H49" s="81"/>
      <c r="I49" s="81">
        <v>-20567</v>
      </c>
      <c r="J49" s="106"/>
      <c r="K49" s="114">
        <v>5619</v>
      </c>
      <c r="L49" s="114"/>
      <c r="M49" s="81">
        <v>-9564</v>
      </c>
    </row>
    <row r="50" spans="1:13" s="108" customFormat="1" ht="6" customHeight="1">
      <c r="A50" s="106"/>
      <c r="B50" s="106"/>
      <c r="C50" s="106"/>
      <c r="D50" s="106"/>
      <c r="E50" s="106"/>
      <c r="F50" s="106"/>
      <c r="G50" s="81"/>
      <c r="H50" s="81"/>
      <c r="I50" s="81"/>
      <c r="J50" s="106"/>
      <c r="K50" s="114"/>
      <c r="L50" s="114"/>
      <c r="M50" s="81"/>
    </row>
    <row r="51" spans="1:13" s="108" customFormat="1" ht="15.75" thickBot="1">
      <c r="A51" s="106"/>
      <c r="B51" s="106"/>
      <c r="C51" s="106"/>
      <c r="D51" s="106"/>
      <c r="E51" s="106"/>
      <c r="F51" s="106"/>
      <c r="G51" s="121">
        <f>SUM(G47:G49)</f>
        <v>48702</v>
      </c>
      <c r="H51" s="81"/>
      <c r="I51" s="121">
        <f>SUM(I47:I49)</f>
        <v>-88068</v>
      </c>
      <c r="J51" s="106"/>
      <c r="K51" s="121">
        <f>SUM(K47:K49)</f>
        <v>61594</v>
      </c>
      <c r="L51" s="114"/>
      <c r="M51" s="121">
        <f>SUM(M47:M49)</f>
        <v>-33731</v>
      </c>
    </row>
    <row r="52" spans="1:13" s="108" customFormat="1" ht="15.75" thickTop="1">
      <c r="A52" s="106"/>
      <c r="B52" s="106"/>
      <c r="C52" s="106"/>
      <c r="D52" s="106"/>
      <c r="E52" s="106"/>
      <c r="F52" s="106"/>
      <c r="G52" s="81"/>
      <c r="H52" s="81"/>
      <c r="I52" s="81"/>
      <c r="J52" s="106"/>
      <c r="K52" s="114"/>
      <c r="L52" s="114"/>
      <c r="M52" s="81"/>
    </row>
    <row r="53" spans="1:13" s="108" customFormat="1" ht="15">
      <c r="A53" s="106"/>
      <c r="B53" s="106" t="s">
        <v>340</v>
      </c>
      <c r="D53" s="106"/>
      <c r="E53" s="106"/>
      <c r="F53" s="106"/>
      <c r="G53" s="81"/>
      <c r="H53" s="81"/>
      <c r="I53" s="81"/>
      <c r="J53" s="106"/>
      <c r="K53" s="114"/>
      <c r="L53" s="114"/>
      <c r="M53" s="81"/>
    </row>
    <row r="54" spans="1:13" s="108" customFormat="1" ht="15">
      <c r="A54" s="106"/>
      <c r="B54" s="106"/>
      <c r="D54" s="106"/>
      <c r="E54" s="106"/>
      <c r="F54" s="106"/>
      <c r="G54" s="81"/>
      <c r="H54" s="81"/>
      <c r="I54" s="81"/>
      <c r="J54" s="106"/>
      <c r="K54" s="114"/>
      <c r="L54" s="114"/>
      <c r="M54" s="81"/>
    </row>
    <row r="55" spans="1:13" s="108" customFormat="1" ht="15">
      <c r="A55" s="106"/>
      <c r="B55" s="106"/>
      <c r="C55" s="106" t="s">
        <v>87</v>
      </c>
      <c r="D55" s="106"/>
      <c r="E55" s="106"/>
      <c r="F55" s="106"/>
      <c r="G55" s="207" t="s">
        <v>352</v>
      </c>
      <c r="H55" s="114"/>
      <c r="I55" s="122" t="s">
        <v>320</v>
      </c>
      <c r="J55" s="110"/>
      <c r="K55" s="207" t="s">
        <v>354</v>
      </c>
      <c r="L55" s="114"/>
      <c r="M55" s="122" t="s">
        <v>322</v>
      </c>
    </row>
    <row r="56" spans="1:13" s="108" customFormat="1" ht="15">
      <c r="A56" s="106"/>
      <c r="B56" s="106"/>
      <c r="C56" s="106"/>
      <c r="D56" s="106"/>
      <c r="E56" s="106"/>
      <c r="F56" s="106"/>
      <c r="G56" s="207"/>
      <c r="H56" s="83"/>
      <c r="I56" s="83"/>
      <c r="J56" s="110"/>
      <c r="K56" s="207"/>
      <c r="L56" s="114"/>
      <c r="M56" s="83"/>
    </row>
    <row r="57" spans="1:13" s="108" customFormat="1" ht="15" customHeight="1">
      <c r="A57" s="106"/>
      <c r="B57" s="106"/>
      <c r="C57" s="106" t="s">
        <v>88</v>
      </c>
      <c r="D57" s="106"/>
      <c r="E57" s="106"/>
      <c r="F57" s="106"/>
      <c r="G57" s="207" t="s">
        <v>353</v>
      </c>
      <c r="H57" s="109"/>
      <c r="I57" s="109" t="s">
        <v>321</v>
      </c>
      <c r="J57" s="110"/>
      <c r="K57" s="207" t="s">
        <v>355</v>
      </c>
      <c r="L57" s="109"/>
      <c r="M57" s="109" t="s">
        <v>323</v>
      </c>
    </row>
    <row r="58" spans="1:13" s="108" customFormat="1" ht="15" customHeight="1">
      <c r="A58" s="106"/>
      <c r="B58" s="106"/>
      <c r="C58" s="106"/>
      <c r="D58" s="106"/>
      <c r="E58" s="106"/>
      <c r="F58" s="106"/>
      <c r="G58" s="109"/>
      <c r="H58" s="109"/>
      <c r="I58" s="109"/>
      <c r="J58" s="110"/>
      <c r="K58" s="109"/>
      <c r="L58" s="109"/>
      <c r="M58" s="109"/>
    </row>
    <row r="59" spans="1:13" s="108" customFormat="1" ht="15" customHeight="1">
      <c r="A59" s="106"/>
      <c r="B59" s="106"/>
      <c r="C59" s="106"/>
      <c r="D59" s="106"/>
      <c r="E59" s="106"/>
      <c r="F59" s="106"/>
      <c r="G59" s="107"/>
      <c r="H59" s="107"/>
      <c r="I59" s="109"/>
      <c r="J59" s="110"/>
      <c r="K59" s="109"/>
      <c r="L59" s="109"/>
      <c r="M59" s="109"/>
    </row>
    <row r="60" spans="1:13" s="108" customFormat="1" ht="31.5" customHeight="1">
      <c r="A60" s="218" t="s">
        <v>288</v>
      </c>
      <c r="B60" s="219"/>
      <c r="C60" s="219"/>
      <c r="D60" s="219"/>
      <c r="E60" s="219"/>
      <c r="F60" s="219"/>
      <c r="G60" s="219"/>
      <c r="H60" s="219"/>
      <c r="I60" s="219"/>
      <c r="J60" s="219"/>
      <c r="K60" s="219"/>
      <c r="L60" s="219"/>
      <c r="M60" s="219"/>
    </row>
    <row r="61" spans="7:13" ht="15" customHeight="1">
      <c r="G61" s="12"/>
      <c r="H61" s="12"/>
      <c r="I61" s="6"/>
      <c r="J61" s="6"/>
      <c r="K61" s="6"/>
      <c r="L61" s="6"/>
      <c r="M61" s="6"/>
    </row>
    <row r="62" spans="7:13" ht="15">
      <c r="G62" s="7"/>
      <c r="H62" s="7"/>
      <c r="I62" s="7"/>
      <c r="K62" s="8"/>
      <c r="L62" s="8"/>
      <c r="M62" s="7"/>
    </row>
    <row r="63" spans="7:13" ht="15">
      <c r="G63" s="7"/>
      <c r="H63" s="7"/>
      <c r="I63" s="7"/>
      <c r="K63" s="10"/>
      <c r="L63" s="10"/>
      <c r="M63" s="7"/>
    </row>
    <row r="64" spans="7:13" ht="15">
      <c r="G64" s="7"/>
      <c r="H64" s="7"/>
      <c r="I64" s="7"/>
      <c r="K64" s="10"/>
      <c r="L64" s="10"/>
      <c r="M64" s="7"/>
    </row>
    <row r="65" spans="7:13" ht="15">
      <c r="G65" s="7"/>
      <c r="H65" s="7"/>
      <c r="I65" s="7"/>
      <c r="K65" s="10"/>
      <c r="L65" s="10"/>
      <c r="M65" s="9"/>
    </row>
    <row r="66" spans="7:13" ht="15" customHeight="1" hidden="1">
      <c r="G66" s="7"/>
      <c r="H66" s="7"/>
      <c r="I66" s="7"/>
      <c r="K66" s="10"/>
      <c r="L66" s="10"/>
      <c r="M66" s="7"/>
    </row>
    <row r="67" spans="7:13" ht="15" customHeight="1" hidden="1">
      <c r="G67" s="7"/>
      <c r="H67" s="7"/>
      <c r="I67" s="7"/>
      <c r="K67" s="10"/>
      <c r="L67" s="10"/>
      <c r="M67" s="7"/>
    </row>
    <row r="68" spans="7:13" ht="15" customHeight="1" hidden="1">
      <c r="G68" s="7"/>
      <c r="H68" s="7"/>
      <c r="I68" s="7"/>
      <c r="K68" s="10"/>
      <c r="L68" s="10"/>
      <c r="M68" s="7"/>
    </row>
    <row r="69" spans="7:13" ht="15" customHeight="1" hidden="1">
      <c r="G69" s="7"/>
      <c r="H69" s="7"/>
      <c r="I69" s="7"/>
      <c r="K69" s="10"/>
      <c r="L69" s="10"/>
      <c r="M69" s="7"/>
    </row>
    <row r="70" spans="7:13" ht="15" customHeight="1" hidden="1">
      <c r="G70" s="7"/>
      <c r="H70" s="7"/>
      <c r="I70" s="7"/>
      <c r="K70" s="10"/>
      <c r="L70" s="10"/>
      <c r="M70" s="7"/>
    </row>
    <row r="71" spans="1:13" ht="18.75" customHeight="1" hidden="1">
      <c r="A71" s="4"/>
      <c r="G71" s="7"/>
      <c r="H71" s="7"/>
      <c r="I71" s="7"/>
      <c r="K71" s="10"/>
      <c r="L71" s="10"/>
      <c r="M71" s="7"/>
    </row>
    <row r="72" spans="7:13" ht="15">
      <c r="G72" s="7"/>
      <c r="H72" s="7"/>
      <c r="I72" s="7"/>
      <c r="K72" s="11"/>
      <c r="L72" s="11"/>
      <c r="M72" s="7"/>
    </row>
    <row r="73" spans="7:13" ht="15">
      <c r="G73" s="7"/>
      <c r="H73" s="7"/>
      <c r="I73" s="7"/>
      <c r="K73" s="7"/>
      <c r="L73" s="7"/>
      <c r="M73" s="7"/>
    </row>
    <row r="74" spans="7:13" ht="15">
      <c r="G74" s="7"/>
      <c r="H74" s="7"/>
      <c r="I74" s="7"/>
      <c r="K74" s="11"/>
      <c r="L74" s="11"/>
      <c r="M74" s="7"/>
    </row>
    <row r="75" spans="7:13" ht="15">
      <c r="G75" s="7"/>
      <c r="H75" s="7"/>
      <c r="I75" s="7"/>
      <c r="K75" s="11"/>
      <c r="L75" s="11"/>
      <c r="M75" s="7"/>
    </row>
    <row r="76" spans="7:13" ht="15">
      <c r="G76" s="7"/>
      <c r="H76" s="7"/>
      <c r="I76" s="7"/>
      <c r="K76" s="11"/>
      <c r="L76" s="11"/>
      <c r="M76" s="11"/>
    </row>
    <row r="77" spans="7:13" ht="15">
      <c r="G77" s="7"/>
      <c r="H77" s="7"/>
      <c r="I77" s="7"/>
      <c r="K77" s="11"/>
      <c r="L77" s="11"/>
      <c r="M77" s="11"/>
    </row>
    <row r="78" spans="7:13" ht="15">
      <c r="G78" s="7"/>
      <c r="H78" s="7"/>
      <c r="I78" s="7"/>
      <c r="K78" s="11"/>
      <c r="L78" s="11"/>
      <c r="M78" s="11"/>
    </row>
    <row r="79" spans="7:13" ht="15">
      <c r="G79" s="7"/>
      <c r="H79" s="7"/>
      <c r="I79" s="7"/>
      <c r="K79" s="11"/>
      <c r="L79" s="11"/>
      <c r="M79" s="7"/>
    </row>
    <row r="80" spans="7:13" ht="15">
      <c r="G80" s="7"/>
      <c r="H80" s="7"/>
      <c r="I80" s="7"/>
      <c r="K80" s="11"/>
      <c r="L80" s="11"/>
      <c r="M80" s="7"/>
    </row>
    <row r="81" spans="7:13" ht="15">
      <c r="G81" s="7"/>
      <c r="H81" s="7"/>
      <c r="I81" s="7"/>
      <c r="K81" s="11"/>
      <c r="L81" s="11"/>
      <c r="M81" s="7"/>
    </row>
    <row r="82" spans="7:12" ht="15">
      <c r="G82" s="7"/>
      <c r="H82" s="7"/>
      <c r="I82" s="7"/>
      <c r="K82" s="11"/>
      <c r="L82" s="11"/>
    </row>
    <row r="83" spans="7:12" ht="15">
      <c r="G83" s="7"/>
      <c r="H83" s="7"/>
      <c r="I83" s="7"/>
      <c r="K83" s="11"/>
      <c r="L83" s="11"/>
    </row>
    <row r="84" spans="7:13" ht="15">
      <c r="G84" s="7"/>
      <c r="H84" s="7"/>
      <c r="I84" s="7"/>
      <c r="K84" s="11"/>
      <c r="L84" s="11"/>
      <c r="M84" s="5"/>
    </row>
    <row r="85" spans="7:12" ht="15">
      <c r="G85" s="7"/>
      <c r="H85" s="7"/>
      <c r="I85" s="7"/>
      <c r="K85" s="11"/>
      <c r="L85" s="11"/>
    </row>
    <row r="86" spans="7:12" ht="15">
      <c r="G86" s="7"/>
      <c r="H86" s="7"/>
      <c r="I86" s="7"/>
      <c r="K86" s="11"/>
      <c r="L86" s="11"/>
    </row>
    <row r="87" spans="7:12" ht="15">
      <c r="G87" s="7"/>
      <c r="H87" s="7"/>
      <c r="I87" s="7"/>
      <c r="K87" s="11"/>
      <c r="L87" s="11"/>
    </row>
    <row r="88" spans="7:13" ht="15">
      <c r="G88" s="13"/>
      <c r="H88" s="13"/>
      <c r="I88" s="13"/>
      <c r="K88" s="14"/>
      <c r="L88" s="14"/>
      <c r="M88" s="5"/>
    </row>
    <row r="89" spans="7:12" ht="15">
      <c r="G89" s="7"/>
      <c r="H89" s="7"/>
      <c r="I89" s="7"/>
      <c r="K89" s="14"/>
      <c r="L89" s="14"/>
    </row>
    <row r="90" spans="7:12" ht="15">
      <c r="G90" s="7"/>
      <c r="H90" s="7"/>
      <c r="I90" s="7"/>
      <c r="K90" s="14"/>
      <c r="L90" s="14"/>
    </row>
    <row r="91" spans="7:13" ht="15">
      <c r="G91" s="13"/>
      <c r="H91" s="13"/>
      <c r="I91" s="13"/>
      <c r="K91" s="13"/>
      <c r="L91" s="13"/>
      <c r="M91" s="5"/>
    </row>
    <row r="92" spans="7:12" ht="15">
      <c r="G92" s="7"/>
      <c r="H92" s="7"/>
      <c r="I92" s="7"/>
      <c r="K92" s="11"/>
      <c r="L92" s="11"/>
    </row>
    <row r="93" spans="7:12" ht="15">
      <c r="G93" s="7"/>
      <c r="H93" s="7"/>
      <c r="I93" s="5"/>
      <c r="K93" s="11"/>
      <c r="L93" s="11"/>
    </row>
    <row r="94" spans="7:12" ht="15">
      <c r="G94" s="7"/>
      <c r="H94" s="7"/>
      <c r="I94" s="5"/>
      <c r="K94" s="11"/>
      <c r="L94" s="11"/>
    </row>
    <row r="95" spans="7:14" ht="15">
      <c r="G95" s="7"/>
      <c r="H95" s="7"/>
      <c r="I95" s="15"/>
      <c r="K95" s="11"/>
      <c r="L95" s="11"/>
      <c r="N95" s="2">
        <f>26.43-17.39</f>
        <v>9.04</v>
      </c>
    </row>
    <row r="96" spans="7:12" ht="15">
      <c r="G96" s="7"/>
      <c r="H96" s="7"/>
      <c r="I96" s="12"/>
      <c r="K96" s="11"/>
      <c r="L96" s="11"/>
    </row>
    <row r="97" spans="7:12" ht="15">
      <c r="G97" s="7"/>
      <c r="H97" s="7"/>
      <c r="I97" s="7"/>
      <c r="K97" s="11"/>
      <c r="L97" s="11"/>
    </row>
    <row r="98" spans="7:12" ht="15">
      <c r="G98" s="7"/>
      <c r="H98" s="7"/>
      <c r="I98" s="7"/>
      <c r="K98" s="11"/>
      <c r="L98" s="11"/>
    </row>
    <row r="99" spans="7:12" ht="15">
      <c r="G99" s="7"/>
      <c r="H99" s="7"/>
      <c r="I99" s="7"/>
      <c r="K99" s="11"/>
      <c r="L99" s="11"/>
    </row>
    <row r="100" spans="7:12" ht="15">
      <c r="G100" s="7"/>
      <c r="H100" s="7"/>
      <c r="I100" s="7"/>
      <c r="K100" s="11"/>
      <c r="L100" s="11"/>
    </row>
    <row r="101" spans="7:12" ht="15">
      <c r="G101" s="7"/>
      <c r="H101" s="7"/>
      <c r="I101" s="7"/>
      <c r="K101" s="11"/>
      <c r="L101" s="11"/>
    </row>
    <row r="102" spans="7:12" ht="15">
      <c r="G102" s="7"/>
      <c r="H102" s="7"/>
      <c r="I102" s="7"/>
      <c r="K102" s="11"/>
      <c r="L102" s="11"/>
    </row>
    <row r="103" spans="7:9" ht="15">
      <c r="G103" s="7"/>
      <c r="H103" s="7"/>
      <c r="I103" s="7"/>
    </row>
    <row r="104" spans="7:9" ht="15">
      <c r="G104" s="7"/>
      <c r="H104" s="7"/>
      <c r="I104" s="7"/>
    </row>
    <row r="105" ht="15">
      <c r="I105" s="7"/>
    </row>
    <row r="106" ht="15">
      <c r="I106" s="7"/>
    </row>
    <row r="107" ht="15">
      <c r="I107" s="7"/>
    </row>
    <row r="108" ht="15">
      <c r="I108" s="7"/>
    </row>
    <row r="109" ht="15">
      <c r="I109" s="7"/>
    </row>
    <row r="110" ht="15">
      <c r="I110" s="7"/>
    </row>
    <row r="111" ht="15">
      <c r="I111" s="7"/>
    </row>
    <row r="112" ht="15">
      <c r="I112" s="7"/>
    </row>
    <row r="113" ht="15">
      <c r="I113" s="7"/>
    </row>
    <row r="114" ht="15">
      <c r="I114" s="7"/>
    </row>
    <row r="115" ht="15">
      <c r="I115" s="7"/>
    </row>
    <row r="116" ht="15">
      <c r="I116" s="7"/>
    </row>
  </sheetData>
  <mergeCells count="3">
    <mergeCell ref="G9:I9"/>
    <mergeCell ref="K9:M9"/>
    <mergeCell ref="A60:M60"/>
  </mergeCells>
  <printOptions/>
  <pageMargins left="0.53" right="0.24" top="0.87" bottom="0.29" header="0.51" footer="0.2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9121111"/>
  <dimension ref="A1:P128"/>
  <sheetViews>
    <sheetView showGridLines="0" zoomScale="85" zoomScaleNormal="85" workbookViewId="0" topLeftCell="A1">
      <selection activeCell="J68" sqref="J68"/>
    </sheetView>
  </sheetViews>
  <sheetFormatPr defaultColWidth="9.140625" defaultRowHeight="12.75"/>
  <cols>
    <col min="1" max="1" width="4.140625" style="73" customWidth="1"/>
    <col min="2" max="2" width="2.140625" style="73" customWidth="1"/>
    <col min="3" max="3" width="13.8515625" style="73" customWidth="1"/>
    <col min="4" max="4" width="12.7109375" style="73" customWidth="1"/>
    <col min="5" max="5" width="12.28125" style="73" customWidth="1"/>
    <col min="6" max="6" width="13.421875" style="73" hidden="1" customWidth="1"/>
    <col min="7" max="7" width="1.7109375" style="73" hidden="1" customWidth="1"/>
    <col min="8" max="8" width="10.8515625" style="73" hidden="1" customWidth="1"/>
    <col min="9" max="9" width="1.7109375" style="76" customWidth="1"/>
    <col min="10" max="10" width="17.8515625" style="73" customWidth="1"/>
    <col min="11" max="11" width="1.7109375" style="76" customWidth="1"/>
    <col min="12" max="12" width="14.7109375" style="73" customWidth="1"/>
    <col min="13" max="13" width="12.421875" style="73" customWidth="1"/>
    <col min="14" max="14" width="6.28125" style="73" customWidth="1"/>
    <col min="15" max="16384" width="9.140625" style="73" customWidth="1"/>
  </cols>
  <sheetData>
    <row r="1" spans="3:14" ht="16.5" thickBot="1">
      <c r="C1" s="71" t="s">
        <v>233</v>
      </c>
      <c r="D1" s="74"/>
      <c r="E1" s="74"/>
      <c r="F1" s="74"/>
      <c r="G1" s="74"/>
      <c r="H1" s="74"/>
      <c r="I1" s="74"/>
      <c r="J1" s="74"/>
      <c r="K1" s="74"/>
      <c r="L1" s="74"/>
      <c r="M1" s="74"/>
      <c r="N1" s="74"/>
    </row>
    <row r="2" ht="15.75">
      <c r="C2" s="42" t="str">
        <f>+CIS!A2</f>
        <v>Quarterly report on consolidated results for the financial quarter ended 31 December 2006</v>
      </c>
    </row>
    <row r="3" ht="15.75">
      <c r="C3" s="42" t="s">
        <v>154</v>
      </c>
    </row>
    <row r="5" ht="13.5" customHeight="1"/>
    <row r="6" ht="15.75">
      <c r="C6" s="41" t="s">
        <v>130</v>
      </c>
    </row>
    <row r="7" ht="15.75">
      <c r="C7" s="42"/>
    </row>
    <row r="8" spans="10:12" ht="14.25">
      <c r="J8" s="208" t="s">
        <v>341</v>
      </c>
      <c r="L8" s="208" t="s">
        <v>341</v>
      </c>
    </row>
    <row r="9" spans="1:12" ht="14.25">
      <c r="A9" s="156"/>
      <c r="B9" s="156"/>
      <c r="C9" s="156"/>
      <c r="D9" s="156"/>
      <c r="E9" s="156"/>
      <c r="F9" s="157" t="s">
        <v>158</v>
      </c>
      <c r="G9" s="157"/>
      <c r="H9" s="157" t="s">
        <v>157</v>
      </c>
      <c r="I9" s="158"/>
      <c r="J9" s="209">
        <v>39082</v>
      </c>
      <c r="K9" s="158"/>
      <c r="L9" s="209">
        <v>38807</v>
      </c>
    </row>
    <row r="10" spans="1:12" ht="14.25">
      <c r="A10" s="156"/>
      <c r="B10" s="156"/>
      <c r="D10" s="156"/>
      <c r="E10" s="156"/>
      <c r="F10" s="159" t="s">
        <v>155</v>
      </c>
      <c r="G10" s="160"/>
      <c r="H10" s="160"/>
      <c r="I10" s="161"/>
      <c r="J10" s="210" t="s">
        <v>52</v>
      </c>
      <c r="K10" s="161"/>
      <c r="L10" s="210" t="s">
        <v>52</v>
      </c>
    </row>
    <row r="11" spans="1:12" ht="15">
      <c r="A11" s="156"/>
      <c r="B11" s="156"/>
      <c r="C11" s="156"/>
      <c r="D11" s="156"/>
      <c r="E11" s="156"/>
      <c r="F11" s="156"/>
      <c r="G11" s="156"/>
      <c r="H11" s="156"/>
      <c r="I11" s="162"/>
      <c r="J11" s="156"/>
      <c r="K11" s="162"/>
      <c r="L11" s="211" t="s">
        <v>41</v>
      </c>
    </row>
    <row r="12" spans="1:12" ht="15">
      <c r="A12" s="156"/>
      <c r="B12" s="156"/>
      <c r="C12" s="156"/>
      <c r="D12" s="156"/>
      <c r="E12" s="156"/>
      <c r="F12" s="156"/>
      <c r="G12" s="156"/>
      <c r="H12" s="156"/>
      <c r="I12" s="162"/>
      <c r="J12" s="156"/>
      <c r="K12" s="162"/>
      <c r="L12" s="112"/>
    </row>
    <row r="13" spans="1:12" ht="14.25">
      <c r="A13" s="156"/>
      <c r="B13" s="156"/>
      <c r="C13" s="156" t="s">
        <v>224</v>
      </c>
      <c r="D13" s="156"/>
      <c r="E13" s="156"/>
      <c r="F13" s="156"/>
      <c r="G13" s="156"/>
      <c r="H13" s="156"/>
      <c r="I13" s="162"/>
      <c r="J13" s="156"/>
      <c r="K13" s="162"/>
      <c r="L13" s="156"/>
    </row>
    <row r="14" spans="1:12" ht="14.25">
      <c r="A14" s="156"/>
      <c r="B14" s="156"/>
      <c r="C14" s="163" t="s">
        <v>223</v>
      </c>
      <c r="D14" s="156"/>
      <c r="E14" s="156"/>
      <c r="F14" s="156"/>
      <c r="G14" s="156"/>
      <c r="H14" s="156"/>
      <c r="I14" s="162"/>
      <c r="J14" s="156"/>
      <c r="K14" s="162"/>
      <c r="L14" s="156"/>
    </row>
    <row r="15" spans="1:16" ht="14.25">
      <c r="A15" s="156"/>
      <c r="B15" s="156"/>
      <c r="C15" s="164" t="s">
        <v>214</v>
      </c>
      <c r="D15" s="156"/>
      <c r="E15" s="156"/>
      <c r="F15" s="165">
        <v>125789</v>
      </c>
      <c r="G15" s="165"/>
      <c r="H15" s="165">
        <f>+J15-F15</f>
        <v>178384</v>
      </c>
      <c r="I15" s="166"/>
      <c r="J15" s="7">
        <v>304173</v>
      </c>
      <c r="K15" s="153"/>
      <c r="L15" s="7">
        <v>106652</v>
      </c>
      <c r="O15" s="82"/>
      <c r="P15" s="82"/>
    </row>
    <row r="16" spans="1:16" ht="14.25">
      <c r="A16" s="156"/>
      <c r="B16" s="156"/>
      <c r="C16" s="154" t="s">
        <v>196</v>
      </c>
      <c r="D16" s="156"/>
      <c r="E16" s="156"/>
      <c r="F16" s="165"/>
      <c r="G16" s="165"/>
      <c r="H16" s="165"/>
      <c r="I16" s="166"/>
      <c r="J16" s="7">
        <v>83583</v>
      </c>
      <c r="K16" s="153"/>
      <c r="L16" s="7">
        <v>81364</v>
      </c>
      <c r="O16" s="82"/>
      <c r="P16" s="82"/>
    </row>
    <row r="17" spans="1:16" ht="14.25">
      <c r="A17" s="156"/>
      <c r="B17" s="156"/>
      <c r="C17" s="154" t="s">
        <v>53</v>
      </c>
      <c r="D17" s="156"/>
      <c r="E17" s="156"/>
      <c r="F17" s="165">
        <v>108662</v>
      </c>
      <c r="G17" s="165"/>
      <c r="H17" s="165">
        <f aca="true" t="shared" si="0" ref="H17:H24">+J17-F17</f>
        <v>-101501</v>
      </c>
      <c r="I17" s="166"/>
      <c r="J17" s="7">
        <v>7161</v>
      </c>
      <c r="K17" s="153"/>
      <c r="L17" s="7">
        <v>82077</v>
      </c>
      <c r="O17" s="82"/>
      <c r="P17" s="82"/>
    </row>
    <row r="18" spans="1:16" ht="14.25">
      <c r="A18" s="156"/>
      <c r="B18" s="156"/>
      <c r="C18" s="154" t="s">
        <v>160</v>
      </c>
      <c r="D18" s="156"/>
      <c r="E18" s="156"/>
      <c r="F18" s="165">
        <v>1109</v>
      </c>
      <c r="G18" s="165"/>
      <c r="H18" s="165">
        <f t="shared" si="0"/>
        <v>-3524</v>
      </c>
      <c r="I18" s="166"/>
      <c r="J18" s="7">
        <v>-2415</v>
      </c>
      <c r="K18" s="153"/>
      <c r="L18" s="7">
        <v>-1901</v>
      </c>
      <c r="O18" s="82"/>
      <c r="P18" s="82"/>
    </row>
    <row r="19" spans="1:16" ht="14.25">
      <c r="A19" s="156"/>
      <c r="B19" s="156"/>
      <c r="C19" s="154" t="s">
        <v>204</v>
      </c>
      <c r="D19" s="156"/>
      <c r="E19" s="156"/>
      <c r="F19" s="165">
        <f>112828+10800</f>
        <v>123628</v>
      </c>
      <c r="G19" s="165"/>
      <c r="H19" s="165">
        <f t="shared" si="0"/>
        <v>-72602</v>
      </c>
      <c r="I19" s="166"/>
      <c r="J19" s="7">
        <v>51026</v>
      </c>
      <c r="K19" s="153"/>
      <c r="L19" s="7">
        <v>48724</v>
      </c>
      <c r="O19" s="82"/>
      <c r="P19" s="82"/>
    </row>
    <row r="20" spans="1:16" ht="14.25">
      <c r="A20" s="156"/>
      <c r="B20" s="156"/>
      <c r="C20" s="154" t="s">
        <v>54</v>
      </c>
      <c r="D20" s="156"/>
      <c r="E20" s="156"/>
      <c r="F20" s="165">
        <v>123272</v>
      </c>
      <c r="G20" s="165"/>
      <c r="H20" s="165">
        <f t="shared" si="0"/>
        <v>-83680</v>
      </c>
      <c r="I20" s="166"/>
      <c r="J20" s="7">
        <f>126431-86839</f>
        <v>39592</v>
      </c>
      <c r="K20" s="153"/>
      <c r="L20" s="7">
        <v>116489</v>
      </c>
      <c r="O20" s="82"/>
      <c r="P20" s="82"/>
    </row>
    <row r="21" spans="1:16" ht="14.25">
      <c r="A21" s="156"/>
      <c r="B21" s="156"/>
      <c r="C21" s="154" t="s">
        <v>205</v>
      </c>
      <c r="D21" s="156"/>
      <c r="E21" s="156"/>
      <c r="F21" s="165">
        <f>703009+972908</f>
        <v>1675917</v>
      </c>
      <c r="G21" s="165"/>
      <c r="H21" s="165">
        <f t="shared" si="0"/>
        <v>-924288</v>
      </c>
      <c r="I21" s="167"/>
      <c r="J21" s="7">
        <v>751629</v>
      </c>
      <c r="K21" s="153"/>
      <c r="L21" s="7">
        <v>744374</v>
      </c>
      <c r="N21" s="82"/>
      <c r="O21" s="82"/>
      <c r="P21" s="82"/>
    </row>
    <row r="22" spans="1:16" ht="14.25">
      <c r="A22" s="156"/>
      <c r="B22" s="156"/>
      <c r="C22" s="154" t="s">
        <v>206</v>
      </c>
      <c r="D22" s="156"/>
      <c r="E22" s="156"/>
      <c r="F22" s="165">
        <v>70190</v>
      </c>
      <c r="G22" s="165"/>
      <c r="H22" s="165">
        <f t="shared" si="0"/>
        <v>129583</v>
      </c>
      <c r="I22" s="166"/>
      <c r="J22" s="7">
        <v>199773</v>
      </c>
      <c r="K22" s="153"/>
      <c r="L22" s="7">
        <v>77812</v>
      </c>
      <c r="O22" s="82"/>
      <c r="P22" s="82"/>
    </row>
    <row r="23" spans="1:16" ht="14.25">
      <c r="A23" s="156"/>
      <c r="B23" s="156"/>
      <c r="C23" s="154" t="s">
        <v>29</v>
      </c>
      <c r="D23" s="156"/>
      <c r="E23" s="156"/>
      <c r="F23" s="165">
        <f>153356</f>
        <v>153356</v>
      </c>
      <c r="G23" s="165"/>
      <c r="H23" s="165">
        <f t="shared" si="0"/>
        <v>76461</v>
      </c>
      <c r="I23" s="166"/>
      <c r="J23" s="7">
        <v>229817</v>
      </c>
      <c r="K23" s="153"/>
      <c r="L23" s="7">
        <v>177476</v>
      </c>
      <c r="O23" s="82"/>
      <c r="P23" s="82"/>
    </row>
    <row r="24" spans="1:16" ht="14.25">
      <c r="A24" s="156"/>
      <c r="B24" s="156"/>
      <c r="C24" s="154" t="s">
        <v>55</v>
      </c>
      <c r="D24" s="156"/>
      <c r="E24" s="156"/>
      <c r="F24" s="165">
        <v>28438</v>
      </c>
      <c r="G24" s="165"/>
      <c r="H24" s="165">
        <f t="shared" si="0"/>
        <v>-2103</v>
      </c>
      <c r="I24" s="166"/>
      <c r="J24" s="7">
        <v>26335</v>
      </c>
      <c r="K24" s="153"/>
      <c r="L24" s="7">
        <v>25005</v>
      </c>
      <c r="O24" s="82"/>
      <c r="P24" s="82"/>
    </row>
    <row r="25" spans="1:16" ht="14.25">
      <c r="A25" s="156"/>
      <c r="B25" s="156"/>
      <c r="C25" s="154" t="s">
        <v>197</v>
      </c>
      <c r="D25" s="156"/>
      <c r="E25" s="156"/>
      <c r="F25" s="165"/>
      <c r="G25" s="165"/>
      <c r="H25" s="165"/>
      <c r="I25" s="166"/>
      <c r="J25" s="7">
        <v>23773</v>
      </c>
      <c r="K25" s="153"/>
      <c r="L25" s="7">
        <v>23834</v>
      </c>
      <c r="O25" s="82"/>
      <c r="P25" s="82"/>
    </row>
    <row r="26" spans="1:12" ht="5.25" customHeight="1" thickBot="1">
      <c r="A26" s="156"/>
      <c r="B26" s="156"/>
      <c r="C26" s="163"/>
      <c r="D26" s="156"/>
      <c r="E26" s="156"/>
      <c r="F26" s="168"/>
      <c r="G26" s="169"/>
      <c r="H26" s="169"/>
      <c r="I26" s="162"/>
      <c r="J26" s="162"/>
      <c r="K26" s="162"/>
      <c r="L26" s="162"/>
    </row>
    <row r="27" spans="1:12" ht="14.25">
      <c r="A27" s="156"/>
      <c r="B27" s="156"/>
      <c r="C27" s="163"/>
      <c r="D27" s="156"/>
      <c r="E27" s="156"/>
      <c r="F27" s="165"/>
      <c r="G27" s="156"/>
      <c r="H27" s="156"/>
      <c r="I27" s="162"/>
      <c r="J27" s="170">
        <f>SUM(J15:J26)</f>
        <v>1714447</v>
      </c>
      <c r="K27" s="171"/>
      <c r="L27" s="170">
        <f>SUM(L15:L26)</f>
        <v>1481906</v>
      </c>
    </row>
    <row r="28" spans="1:12" ht="14.25">
      <c r="A28" s="156"/>
      <c r="B28" s="156"/>
      <c r="C28" s="163"/>
      <c r="D28" s="156"/>
      <c r="E28" s="156"/>
      <c r="F28" s="165"/>
      <c r="G28" s="156"/>
      <c r="H28" s="156"/>
      <c r="I28" s="162"/>
      <c r="J28" s="156"/>
      <c r="K28" s="162"/>
      <c r="L28" s="156"/>
    </row>
    <row r="29" spans="1:12" ht="14.25">
      <c r="A29" s="156"/>
      <c r="B29" s="156"/>
      <c r="C29" s="163" t="s">
        <v>56</v>
      </c>
      <c r="D29" s="156"/>
      <c r="E29" s="156"/>
      <c r="F29" s="165"/>
      <c r="G29" s="156"/>
      <c r="H29" s="156"/>
      <c r="I29" s="162"/>
      <c r="J29" s="156"/>
      <c r="K29" s="162"/>
      <c r="L29" s="156"/>
    </row>
    <row r="30" spans="1:16" ht="14.25">
      <c r="A30" s="156"/>
      <c r="B30" s="156"/>
      <c r="C30" s="172" t="s">
        <v>59</v>
      </c>
      <c r="D30" s="164"/>
      <c r="E30" s="164"/>
      <c r="F30" s="7">
        <v>55091</v>
      </c>
      <c r="G30" s="7"/>
      <c r="H30" s="7">
        <f>+J30-F30</f>
        <v>31748</v>
      </c>
      <c r="I30" s="153"/>
      <c r="J30" s="7">
        <f>86839</f>
        <v>86839</v>
      </c>
      <c r="K30" s="153"/>
      <c r="L30" s="8">
        <v>39347</v>
      </c>
      <c r="O30" s="82"/>
      <c r="P30" s="82"/>
    </row>
    <row r="31" spans="1:16" ht="14.25">
      <c r="A31" s="156"/>
      <c r="B31" s="156"/>
      <c r="C31" s="172" t="s">
        <v>234</v>
      </c>
      <c r="D31" s="164"/>
      <c r="E31" s="164"/>
      <c r="F31" s="7">
        <v>25647</v>
      </c>
      <c r="G31" s="7"/>
      <c r="H31" s="7">
        <f>+J31-F31</f>
        <v>66146</v>
      </c>
      <c r="I31" s="153"/>
      <c r="J31" s="7">
        <v>91793</v>
      </c>
      <c r="K31" s="153"/>
      <c r="L31" s="8">
        <v>48967</v>
      </c>
      <c r="O31" s="82"/>
      <c r="P31" s="82"/>
    </row>
    <row r="32" spans="1:16" ht="14.25">
      <c r="A32" s="156"/>
      <c r="B32" s="156"/>
      <c r="C32" s="173" t="s">
        <v>57</v>
      </c>
      <c r="D32" s="164"/>
      <c r="E32" s="164"/>
      <c r="F32" s="7">
        <v>147247</v>
      </c>
      <c r="G32" s="7"/>
      <c r="H32" s="7">
        <f>+J32-F32</f>
        <v>193239</v>
      </c>
      <c r="I32" s="153"/>
      <c r="J32" s="7">
        <f>27424+313062</f>
        <v>340486</v>
      </c>
      <c r="K32" s="153"/>
      <c r="L32" s="8">
        <f>42006+45856</f>
        <v>87862</v>
      </c>
      <c r="O32" s="82"/>
      <c r="P32" s="82"/>
    </row>
    <row r="33" spans="1:16" ht="14.25">
      <c r="A33" s="156"/>
      <c r="B33" s="156"/>
      <c r="C33" s="172" t="s">
        <v>58</v>
      </c>
      <c r="D33" s="164"/>
      <c r="E33" s="164"/>
      <c r="F33" s="7">
        <f>70654</f>
        <v>70654</v>
      </c>
      <c r="G33" s="7"/>
      <c r="H33" s="7">
        <f>+J33-F33</f>
        <v>68227</v>
      </c>
      <c r="I33" s="153"/>
      <c r="J33" s="7">
        <v>138881</v>
      </c>
      <c r="K33" s="153"/>
      <c r="L33" s="8">
        <v>78753</v>
      </c>
      <c r="O33" s="82"/>
      <c r="P33" s="82"/>
    </row>
    <row r="34" spans="1:16" ht="14.25">
      <c r="A34" s="156"/>
      <c r="B34" s="156"/>
      <c r="C34" s="172" t="s">
        <v>11</v>
      </c>
      <c r="D34" s="164"/>
      <c r="E34" s="164"/>
      <c r="F34" s="7"/>
      <c r="G34" s="7"/>
      <c r="H34" s="7"/>
      <c r="I34" s="153"/>
      <c r="J34" s="7">
        <f>8502+4349</f>
        <v>12851</v>
      </c>
      <c r="K34" s="153"/>
      <c r="L34" s="8">
        <v>6976</v>
      </c>
      <c r="O34" s="82"/>
      <c r="P34" s="82"/>
    </row>
    <row r="35" spans="1:16" ht="14.25">
      <c r="A35" s="156"/>
      <c r="B35" s="156"/>
      <c r="C35" s="173" t="s">
        <v>161</v>
      </c>
      <c r="D35" s="164"/>
      <c r="E35" s="164"/>
      <c r="F35" s="7"/>
      <c r="G35" s="7"/>
      <c r="H35" s="7"/>
      <c r="I35" s="153"/>
      <c r="J35" s="7">
        <v>15562</v>
      </c>
      <c r="K35" s="153"/>
      <c r="L35" s="8">
        <v>13316</v>
      </c>
      <c r="O35" s="82"/>
      <c r="P35" s="82"/>
    </row>
    <row r="36" spans="1:16" ht="14.25">
      <c r="A36" s="156"/>
      <c r="B36" s="156"/>
      <c r="C36" s="173" t="s">
        <v>60</v>
      </c>
      <c r="D36" s="164"/>
      <c r="E36" s="164"/>
      <c r="F36" s="7">
        <v>77407</v>
      </c>
      <c r="G36" s="7"/>
      <c r="H36" s="7">
        <f>+J36-F36</f>
        <v>143264</v>
      </c>
      <c r="I36" s="153"/>
      <c r="J36" s="7">
        <v>220671</v>
      </c>
      <c r="K36" s="153"/>
      <c r="L36" s="7">
        <v>128906</v>
      </c>
      <c r="O36" s="82"/>
      <c r="P36" s="82"/>
    </row>
    <row r="37" spans="1:16" ht="14.25">
      <c r="A37" s="156"/>
      <c r="B37" s="156"/>
      <c r="C37" s="172" t="s">
        <v>203</v>
      </c>
      <c r="D37" s="164"/>
      <c r="E37" s="164"/>
      <c r="F37" s="7">
        <v>34717</v>
      </c>
      <c r="G37" s="7"/>
      <c r="H37" s="7">
        <f>+J37-F37</f>
        <v>114625</v>
      </c>
      <c r="I37" s="153"/>
      <c r="J37" s="7">
        <v>149342</v>
      </c>
      <c r="K37" s="153"/>
      <c r="L37" s="7">
        <v>244862</v>
      </c>
      <c r="O37" s="82"/>
      <c r="P37" s="82"/>
    </row>
    <row r="38" spans="1:12" ht="15" thickBot="1">
      <c r="A38" s="156"/>
      <c r="B38" s="156"/>
      <c r="C38" s="154"/>
      <c r="D38" s="164"/>
      <c r="E38" s="164"/>
      <c r="F38" s="174">
        <f>SUM(F31:F37)</f>
        <v>355672</v>
      </c>
      <c r="G38" s="175"/>
      <c r="H38" s="174">
        <f>SUM(H31:H37)</f>
        <v>585501</v>
      </c>
      <c r="I38" s="176"/>
      <c r="J38" s="170">
        <f>SUM(J30:J37)</f>
        <v>1056425</v>
      </c>
      <c r="K38" s="176"/>
      <c r="L38" s="177">
        <f>SUM(L30:L37)</f>
        <v>648989</v>
      </c>
    </row>
    <row r="39" spans="1:12" ht="14.25">
      <c r="A39" s="156"/>
      <c r="B39" s="156"/>
      <c r="C39" s="163"/>
      <c r="D39" s="156"/>
      <c r="E39" s="156"/>
      <c r="F39" s="165"/>
      <c r="G39" s="156"/>
      <c r="H39" s="156"/>
      <c r="I39" s="162"/>
      <c r="J39" s="156"/>
      <c r="K39" s="162"/>
      <c r="L39" s="156"/>
    </row>
    <row r="40" spans="1:12" ht="15" thickBot="1">
      <c r="A40" s="156"/>
      <c r="B40" s="156"/>
      <c r="C40" s="163" t="s">
        <v>225</v>
      </c>
      <c r="D40" s="156"/>
      <c r="E40" s="156"/>
      <c r="F40" s="165"/>
      <c r="G40" s="156"/>
      <c r="H40" s="156"/>
      <c r="I40" s="162"/>
      <c r="J40" s="178">
        <f>+J27+J38</f>
        <v>2770872</v>
      </c>
      <c r="K40" s="179"/>
      <c r="L40" s="178">
        <f>+L27+L38</f>
        <v>2130895</v>
      </c>
    </row>
    <row r="41" spans="1:12" ht="14.25">
      <c r="A41" s="156"/>
      <c r="B41" s="156"/>
      <c r="C41" s="163"/>
      <c r="D41" s="156"/>
      <c r="E41" s="156"/>
      <c r="F41" s="165"/>
      <c r="G41" s="156"/>
      <c r="H41" s="156"/>
      <c r="I41" s="162"/>
      <c r="J41" s="156"/>
      <c r="K41" s="162"/>
      <c r="L41" s="156"/>
    </row>
    <row r="42" spans="1:12" ht="14.25">
      <c r="A42" s="156"/>
      <c r="B42" s="156"/>
      <c r="C42" s="163"/>
      <c r="D42" s="156"/>
      <c r="E42" s="156"/>
      <c r="F42" s="165"/>
      <c r="G42" s="156"/>
      <c r="H42" s="156"/>
      <c r="I42" s="162"/>
      <c r="J42" s="156"/>
      <c r="K42" s="162"/>
      <c r="L42" s="156"/>
    </row>
    <row r="43" spans="1:12" ht="14.25">
      <c r="A43" s="156"/>
      <c r="B43" s="156"/>
      <c r="C43" s="163"/>
      <c r="D43" s="156"/>
      <c r="E43" s="156"/>
      <c r="F43" s="165"/>
      <c r="G43" s="156"/>
      <c r="H43" s="156"/>
      <c r="I43" s="162"/>
      <c r="J43" s="156"/>
      <c r="K43" s="162"/>
      <c r="L43" s="156"/>
    </row>
    <row r="44" spans="1:12" ht="14.25">
      <c r="A44" s="156"/>
      <c r="B44" s="156"/>
      <c r="C44" s="156" t="s">
        <v>130</v>
      </c>
      <c r="D44" s="156"/>
      <c r="E44" s="156"/>
      <c r="F44" s="165"/>
      <c r="G44" s="156"/>
      <c r="H44" s="156"/>
      <c r="I44" s="162"/>
      <c r="J44" s="156"/>
      <c r="K44" s="162"/>
      <c r="L44" s="156"/>
    </row>
    <row r="45" spans="1:12" ht="14.25">
      <c r="A45" s="156"/>
      <c r="B45" s="156"/>
      <c r="C45" s="164"/>
      <c r="D45" s="156"/>
      <c r="E45" s="156"/>
      <c r="F45" s="165"/>
      <c r="G45" s="156"/>
      <c r="H45" s="156"/>
      <c r="I45" s="162"/>
      <c r="J45" s="156"/>
      <c r="K45" s="162"/>
      <c r="L45" s="156"/>
    </row>
    <row r="46" spans="1:12" ht="14.25">
      <c r="A46" s="156"/>
      <c r="B46" s="156"/>
      <c r="C46" s="156"/>
      <c r="D46" s="156"/>
      <c r="E46" s="156"/>
      <c r="F46" s="165"/>
      <c r="G46" s="156"/>
      <c r="H46" s="156"/>
      <c r="I46" s="162"/>
      <c r="J46" s="208" t="s">
        <v>341</v>
      </c>
      <c r="L46" s="208" t="s">
        <v>341</v>
      </c>
    </row>
    <row r="47" spans="1:12" ht="14.25">
      <c r="A47" s="156"/>
      <c r="B47" s="156"/>
      <c r="C47" s="156"/>
      <c r="D47" s="156"/>
      <c r="E47" s="156"/>
      <c r="F47" s="180" t="str">
        <f>+F9</f>
        <v>Actual/original</v>
      </c>
      <c r="G47" s="157"/>
      <c r="H47" s="180" t="str">
        <f>+H9</f>
        <v>Reclass</v>
      </c>
      <c r="I47" s="158"/>
      <c r="J47" s="209">
        <v>39082</v>
      </c>
      <c r="K47" s="158"/>
      <c r="L47" s="209">
        <v>38807</v>
      </c>
    </row>
    <row r="48" spans="1:12" ht="14.25">
      <c r="A48" s="156"/>
      <c r="B48" s="156"/>
      <c r="C48" s="156"/>
      <c r="D48" s="156"/>
      <c r="E48" s="156"/>
      <c r="F48" s="180" t="str">
        <f>+F10</f>
        <v>MAR 2003</v>
      </c>
      <c r="G48" s="160"/>
      <c r="H48" s="180">
        <f>+H10</f>
        <v>0</v>
      </c>
      <c r="I48" s="161"/>
      <c r="J48" s="210" t="s">
        <v>52</v>
      </c>
      <c r="K48" s="161"/>
      <c r="L48" s="210" t="s">
        <v>52</v>
      </c>
    </row>
    <row r="49" spans="1:12" ht="15">
      <c r="A49" s="156"/>
      <c r="B49" s="156"/>
      <c r="C49" s="163"/>
      <c r="D49" s="156"/>
      <c r="E49" s="156"/>
      <c r="F49" s="165"/>
      <c r="G49" s="156"/>
      <c r="H49" s="156"/>
      <c r="I49" s="162"/>
      <c r="J49" s="156"/>
      <c r="K49" s="162"/>
      <c r="L49" s="211" t="s">
        <v>41</v>
      </c>
    </row>
    <row r="50" spans="1:12" ht="14.25">
      <c r="A50" s="156"/>
      <c r="B50" s="156"/>
      <c r="C50" s="163"/>
      <c r="D50" s="156"/>
      <c r="E50" s="156"/>
      <c r="F50" s="165"/>
      <c r="G50" s="156"/>
      <c r="H50" s="156"/>
      <c r="I50" s="162"/>
      <c r="J50" s="156"/>
      <c r="K50" s="162"/>
      <c r="L50" s="6"/>
    </row>
    <row r="51" spans="1:12" ht="14.25">
      <c r="A51" s="156"/>
      <c r="B51" s="156"/>
      <c r="C51" s="163" t="s">
        <v>226</v>
      </c>
      <c r="D51" s="156"/>
      <c r="E51" s="156"/>
      <c r="F51" s="165"/>
      <c r="G51" s="156"/>
      <c r="H51" s="156"/>
      <c r="I51" s="162"/>
      <c r="J51" s="156"/>
      <c r="K51" s="162"/>
      <c r="L51" s="156"/>
    </row>
    <row r="52" spans="1:12" ht="14.25">
      <c r="A52" s="156"/>
      <c r="B52" s="156"/>
      <c r="C52" s="163" t="s">
        <v>287</v>
      </c>
      <c r="D52" s="156"/>
      <c r="E52" s="156"/>
      <c r="F52" s="165"/>
      <c r="G52" s="156"/>
      <c r="H52" s="156"/>
      <c r="I52" s="162"/>
      <c r="J52" s="156"/>
      <c r="K52" s="162"/>
      <c r="L52" s="156"/>
    </row>
    <row r="53" spans="1:12" ht="14.25">
      <c r="A53" s="156"/>
      <c r="B53" s="156"/>
      <c r="C53" s="163" t="s">
        <v>227</v>
      </c>
      <c r="D53" s="156"/>
      <c r="E53" s="156"/>
      <c r="F53" s="165"/>
      <c r="G53" s="156"/>
      <c r="H53" s="156"/>
      <c r="I53" s="162"/>
      <c r="J53" s="156"/>
      <c r="K53" s="162"/>
      <c r="L53" s="156"/>
    </row>
    <row r="54" spans="1:16" ht="14.25">
      <c r="A54" s="156"/>
      <c r="B54" s="156"/>
      <c r="C54" s="173" t="s">
        <v>71</v>
      </c>
      <c r="D54" s="164"/>
      <c r="E54" s="164"/>
      <c r="F54" s="7">
        <v>134995</v>
      </c>
      <c r="G54" s="164"/>
      <c r="H54" s="7">
        <f>+J54-F54</f>
        <v>176749</v>
      </c>
      <c r="I54" s="179"/>
      <c r="J54" s="7">
        <v>311744</v>
      </c>
      <c r="K54" s="179"/>
      <c r="L54" s="7">
        <v>278600</v>
      </c>
      <c r="P54" s="82"/>
    </row>
    <row r="55" spans="1:12" ht="14.25">
      <c r="A55" s="156"/>
      <c r="B55" s="156"/>
      <c r="C55" s="173" t="s">
        <v>72</v>
      </c>
      <c r="D55" s="164"/>
      <c r="E55" s="164"/>
      <c r="F55" s="7"/>
      <c r="G55" s="164"/>
      <c r="H55" s="164"/>
      <c r="I55" s="179"/>
      <c r="J55" s="164"/>
      <c r="K55" s="179"/>
      <c r="L55" s="164"/>
    </row>
    <row r="56" spans="1:16" ht="14.25">
      <c r="A56" s="156"/>
      <c r="B56" s="156"/>
      <c r="C56" s="181" t="s">
        <v>73</v>
      </c>
      <c r="D56" s="164"/>
      <c r="E56" s="164"/>
      <c r="F56" s="182">
        <v>231873</v>
      </c>
      <c r="G56" s="164"/>
      <c r="H56" s="183">
        <f>+J56-F56</f>
        <v>-189235</v>
      </c>
      <c r="I56" s="179"/>
      <c r="J56" s="184">
        <v>42638</v>
      </c>
      <c r="K56" s="179"/>
      <c r="L56" s="184">
        <v>93378</v>
      </c>
      <c r="P56" s="82"/>
    </row>
    <row r="57" spans="1:16" ht="14.25">
      <c r="A57" s="156"/>
      <c r="B57" s="156"/>
      <c r="C57" s="181" t="s">
        <v>74</v>
      </c>
      <c r="D57" s="164"/>
      <c r="E57" s="164"/>
      <c r="F57" s="185">
        <v>-14055</v>
      </c>
      <c r="G57" s="164"/>
      <c r="H57" s="186">
        <f>+J57-F57</f>
        <v>6933</v>
      </c>
      <c r="I57" s="179"/>
      <c r="J57" s="185">
        <v>-7122</v>
      </c>
      <c r="K57" s="179"/>
      <c r="L57" s="185">
        <v>-7293</v>
      </c>
      <c r="P57" s="82"/>
    </row>
    <row r="58" spans="1:16" ht="14.25">
      <c r="A58" s="156"/>
      <c r="B58" s="156"/>
      <c r="C58" s="181" t="s">
        <v>75</v>
      </c>
      <c r="D58" s="164"/>
      <c r="E58" s="164"/>
      <c r="F58" s="185">
        <f>1808</f>
        <v>1808</v>
      </c>
      <c r="G58" s="164"/>
      <c r="H58" s="186">
        <f>+J58-F58</f>
        <v>3362</v>
      </c>
      <c r="I58" s="179"/>
      <c r="J58" s="187">
        <v>5170</v>
      </c>
      <c r="K58" s="179"/>
      <c r="L58" s="187">
        <v>2026</v>
      </c>
      <c r="P58" s="82"/>
    </row>
    <row r="59" spans="1:16" ht="14.25">
      <c r="A59" s="156"/>
      <c r="B59" s="156"/>
      <c r="C59" s="181" t="s">
        <v>329</v>
      </c>
      <c r="D59" s="164"/>
      <c r="E59" s="164"/>
      <c r="F59" s="185"/>
      <c r="G59" s="164"/>
      <c r="H59" s="186"/>
      <c r="I59" s="179"/>
      <c r="J59" s="187">
        <v>-592</v>
      </c>
      <c r="K59" s="179"/>
      <c r="L59" s="206">
        <v>0</v>
      </c>
      <c r="P59" s="82"/>
    </row>
    <row r="60" spans="1:16" ht="14.25">
      <c r="A60" s="156"/>
      <c r="B60" s="156"/>
      <c r="C60" s="181" t="s">
        <v>192</v>
      </c>
      <c r="D60" s="164"/>
      <c r="E60" s="164"/>
      <c r="F60" s="185"/>
      <c r="G60" s="164"/>
      <c r="H60" s="186"/>
      <c r="I60" s="179"/>
      <c r="J60" s="187">
        <v>-47671</v>
      </c>
      <c r="K60" s="179"/>
      <c r="L60" s="185">
        <v>-47671</v>
      </c>
      <c r="P60" s="82"/>
    </row>
    <row r="61" spans="1:16" ht="14.25">
      <c r="A61" s="156"/>
      <c r="B61" s="156"/>
      <c r="C61" s="181" t="s">
        <v>76</v>
      </c>
      <c r="D61" s="164"/>
      <c r="E61" s="164"/>
      <c r="F61" s="188">
        <f>239875-1500</f>
        <v>238375</v>
      </c>
      <c r="G61" s="164"/>
      <c r="H61" s="189">
        <f>+J61-F61</f>
        <v>55583</v>
      </c>
      <c r="I61" s="179"/>
      <c r="J61" s="190">
        <v>293958</v>
      </c>
      <c r="K61" s="179"/>
      <c r="L61" s="190">
        <v>206877</v>
      </c>
      <c r="P61" s="82"/>
    </row>
    <row r="62" spans="1:12" ht="14.25">
      <c r="A62" s="156"/>
      <c r="B62" s="156"/>
      <c r="C62" s="154"/>
      <c r="D62" s="164"/>
      <c r="E62" s="164"/>
      <c r="F62" s="8">
        <f>SUM(F56:F61)</f>
        <v>458001</v>
      </c>
      <c r="G62" s="164"/>
      <c r="H62" s="8">
        <f>SUM(H56:H61)</f>
        <v>-123357</v>
      </c>
      <c r="I62" s="179"/>
      <c r="J62" s="8">
        <f>SUM(J56:J61)</f>
        <v>286381</v>
      </c>
      <c r="K62" s="179"/>
      <c r="L62" s="191">
        <f>SUM(L56:L61)</f>
        <v>247317</v>
      </c>
    </row>
    <row r="63" spans="1:12" ht="4.5" customHeight="1">
      <c r="A63" s="156"/>
      <c r="B63" s="156"/>
      <c r="C63" s="154"/>
      <c r="D63" s="164"/>
      <c r="E63" s="164"/>
      <c r="F63" s="192"/>
      <c r="G63" s="193"/>
      <c r="H63" s="193"/>
      <c r="I63" s="176"/>
      <c r="J63" s="193"/>
      <c r="K63" s="176"/>
      <c r="L63" s="193"/>
    </row>
    <row r="64" spans="1:16" ht="15">
      <c r="A64" s="156"/>
      <c r="B64" s="156"/>
      <c r="C64" s="194"/>
      <c r="D64" s="164"/>
      <c r="E64" s="164"/>
      <c r="F64" s="8">
        <f>+F62+F54</f>
        <v>592996</v>
      </c>
      <c r="G64" s="164"/>
      <c r="H64" s="8">
        <f>+H62+H54</f>
        <v>53392</v>
      </c>
      <c r="I64" s="179"/>
      <c r="J64" s="8">
        <f>+J62+J54</f>
        <v>598125</v>
      </c>
      <c r="K64" s="179"/>
      <c r="L64" s="8">
        <f>+L62+L54</f>
        <v>525917</v>
      </c>
      <c r="P64" s="83"/>
    </row>
    <row r="65" spans="1:12" ht="6.75" customHeight="1">
      <c r="A65" s="156"/>
      <c r="B65" s="156"/>
      <c r="C65" s="154"/>
      <c r="D65" s="164"/>
      <c r="E65" s="164"/>
      <c r="F65" s="7"/>
      <c r="G65" s="164"/>
      <c r="H65" s="164"/>
      <c r="I65" s="179"/>
      <c r="J65" s="164"/>
      <c r="K65" s="179"/>
      <c r="L65" s="164"/>
    </row>
    <row r="66" spans="1:12" ht="14.25">
      <c r="A66" s="156"/>
      <c r="B66" s="156"/>
      <c r="C66" s="194" t="s">
        <v>77</v>
      </c>
      <c r="D66" s="164"/>
      <c r="E66" s="164"/>
      <c r="F66" s="7">
        <v>169217</v>
      </c>
      <c r="G66" s="164"/>
      <c r="H66" s="7">
        <f>+J66-F66</f>
        <v>127653</v>
      </c>
      <c r="I66" s="179"/>
      <c r="J66" s="7">
        <v>296870</v>
      </c>
      <c r="K66" s="179"/>
      <c r="L66" s="7">
        <v>139284</v>
      </c>
    </row>
    <row r="67" spans="1:12" ht="8.25" customHeight="1">
      <c r="A67" s="156"/>
      <c r="B67" s="156"/>
      <c r="C67" s="163"/>
      <c r="D67" s="156"/>
      <c r="E67" s="156"/>
      <c r="F67" s="165"/>
      <c r="G67" s="156"/>
      <c r="H67" s="156"/>
      <c r="I67" s="162"/>
      <c r="J67" s="156"/>
      <c r="K67" s="162"/>
      <c r="L67" s="156"/>
    </row>
    <row r="68" spans="1:12" ht="15" thickBot="1">
      <c r="A68" s="156"/>
      <c r="B68" s="156"/>
      <c r="C68" s="156" t="s">
        <v>228</v>
      </c>
      <c r="D68" s="156"/>
      <c r="E68" s="156"/>
      <c r="F68" s="195">
        <f>+F66+F64</f>
        <v>762213</v>
      </c>
      <c r="G68" s="195">
        <f>+G66+G64</f>
        <v>0</v>
      </c>
      <c r="H68" s="195">
        <f>+H66+H64</f>
        <v>181045</v>
      </c>
      <c r="I68" s="196"/>
      <c r="J68" s="170">
        <f>+J66+J64</f>
        <v>894995</v>
      </c>
      <c r="K68" s="24"/>
      <c r="L68" s="170">
        <f>+L64+L66</f>
        <v>665201</v>
      </c>
    </row>
    <row r="69" spans="1:12" ht="13.5" customHeight="1" thickTop="1">
      <c r="A69" s="156"/>
      <c r="B69" s="156"/>
      <c r="C69" s="163"/>
      <c r="D69" s="156"/>
      <c r="E69" s="156"/>
      <c r="F69" s="165"/>
      <c r="G69" s="156"/>
      <c r="H69" s="156"/>
      <c r="I69" s="162"/>
      <c r="J69" s="156"/>
      <c r="K69" s="162"/>
      <c r="L69" s="156"/>
    </row>
    <row r="70" spans="1:12" ht="14.25">
      <c r="A70" s="156"/>
      <c r="B70" s="156"/>
      <c r="C70" s="163" t="s">
        <v>229</v>
      </c>
      <c r="D70" s="156"/>
      <c r="E70" s="156"/>
      <c r="F70" s="165"/>
      <c r="G70" s="165"/>
      <c r="H70" s="165"/>
      <c r="I70" s="166"/>
      <c r="J70" s="165"/>
      <c r="K70" s="166"/>
      <c r="L70" s="165"/>
    </row>
    <row r="71" spans="1:16" ht="14.25">
      <c r="A71" s="156"/>
      <c r="B71" s="156"/>
      <c r="C71" s="154" t="s">
        <v>67</v>
      </c>
      <c r="D71" s="164"/>
      <c r="E71" s="164"/>
      <c r="F71" s="7">
        <v>6254</v>
      </c>
      <c r="G71" s="7"/>
      <c r="H71" s="7">
        <f>+J71-F71</f>
        <v>270286</v>
      </c>
      <c r="I71" s="153"/>
      <c r="J71" s="7">
        <v>276540</v>
      </c>
      <c r="K71" s="153"/>
      <c r="L71" s="7">
        <v>280246</v>
      </c>
      <c r="O71" s="82"/>
      <c r="P71" s="82"/>
    </row>
    <row r="72" spans="1:16" ht="14.25">
      <c r="A72" s="156"/>
      <c r="B72" s="156"/>
      <c r="C72" s="173" t="s">
        <v>68</v>
      </c>
      <c r="D72" s="164"/>
      <c r="E72" s="164"/>
      <c r="F72" s="7">
        <f>69759+150000+196976</f>
        <v>416735</v>
      </c>
      <c r="G72" s="7"/>
      <c r="H72" s="7">
        <f>+J72-F72</f>
        <v>61972</v>
      </c>
      <c r="I72" s="153"/>
      <c r="J72" s="7">
        <f>461558+13062+4087</f>
        <v>478707</v>
      </c>
      <c r="K72" s="153"/>
      <c r="L72" s="7">
        <v>391198</v>
      </c>
      <c r="O72" s="82"/>
      <c r="P72" s="82"/>
    </row>
    <row r="73" spans="1:16" ht="14.25">
      <c r="A73" s="156"/>
      <c r="B73" s="156"/>
      <c r="C73" s="173" t="s">
        <v>69</v>
      </c>
      <c r="D73" s="164"/>
      <c r="E73" s="164"/>
      <c r="F73" s="7">
        <v>1957</v>
      </c>
      <c r="G73" s="7"/>
      <c r="H73" s="7">
        <f>+J73-F73</f>
        <v>0</v>
      </c>
      <c r="I73" s="153"/>
      <c r="J73" s="7">
        <v>1957</v>
      </c>
      <c r="K73" s="153"/>
      <c r="L73" s="7">
        <v>1957</v>
      </c>
      <c r="O73" s="82"/>
      <c r="P73" s="82"/>
    </row>
    <row r="74" spans="1:16" ht="14.25">
      <c r="A74" s="156"/>
      <c r="B74" s="156"/>
      <c r="C74" s="173" t="s">
        <v>65</v>
      </c>
      <c r="D74" s="164"/>
      <c r="E74" s="164"/>
      <c r="F74" s="7">
        <v>1727</v>
      </c>
      <c r="G74" s="7"/>
      <c r="H74" s="7">
        <f>+J74-F74</f>
        <v>206</v>
      </c>
      <c r="I74" s="153"/>
      <c r="J74" s="7">
        <v>1933</v>
      </c>
      <c r="K74" s="153"/>
      <c r="L74" s="7">
        <v>1112</v>
      </c>
      <c r="O74" s="82"/>
      <c r="P74" s="82"/>
    </row>
    <row r="75" spans="1:16" ht="14.25">
      <c r="A75" s="156"/>
      <c r="B75" s="156"/>
      <c r="C75" s="173" t="s">
        <v>70</v>
      </c>
      <c r="D75" s="164"/>
      <c r="E75" s="164"/>
      <c r="F75" s="7">
        <f>327590-4100</f>
        <v>323490</v>
      </c>
      <c r="G75" s="7"/>
      <c r="H75" s="7">
        <f>+J75-F75</f>
        <v>-215369</v>
      </c>
      <c r="I75" s="153"/>
      <c r="J75" s="7">
        <v>108121</v>
      </c>
      <c r="K75" s="153"/>
      <c r="L75" s="7">
        <v>94752</v>
      </c>
      <c r="O75" s="82"/>
      <c r="P75" s="82"/>
    </row>
    <row r="76" spans="1:12" ht="3.75" customHeight="1">
      <c r="A76" s="156"/>
      <c r="B76" s="156"/>
      <c r="C76" s="194"/>
      <c r="D76" s="164"/>
      <c r="E76" s="164"/>
      <c r="F76" s="7"/>
      <c r="G76" s="164"/>
      <c r="H76" s="164"/>
      <c r="I76" s="179"/>
      <c r="J76" s="164"/>
      <c r="K76" s="179"/>
      <c r="L76" s="164"/>
    </row>
    <row r="77" spans="1:12" ht="15" thickBot="1">
      <c r="A77" s="156"/>
      <c r="B77" s="156"/>
      <c r="C77" s="154"/>
      <c r="D77" s="164"/>
      <c r="E77" s="164"/>
      <c r="F77" s="25">
        <f>SUM(F15:F24)+F86-SUM(F71:F88)</f>
        <v>2074331</v>
      </c>
      <c r="G77" s="25"/>
      <c r="H77" s="25">
        <f>SUM(H15:H24)+H86-SUM(H71:H88)</f>
        <v>-1065802</v>
      </c>
      <c r="I77" s="24"/>
      <c r="J77" s="170">
        <f>SUM(J71:J76)</f>
        <v>867258</v>
      </c>
      <c r="K77" s="24"/>
      <c r="L77" s="170">
        <f>SUM(L71:L76)</f>
        <v>769265</v>
      </c>
    </row>
    <row r="78" spans="1:12" ht="15" thickTop="1">
      <c r="A78" s="156"/>
      <c r="B78" s="156"/>
      <c r="C78" s="163" t="s">
        <v>61</v>
      </c>
      <c r="D78" s="156"/>
      <c r="E78" s="156"/>
      <c r="F78" s="165"/>
      <c r="G78" s="156"/>
      <c r="H78" s="156"/>
      <c r="I78" s="162"/>
      <c r="J78" s="156"/>
      <c r="K78" s="162"/>
      <c r="L78" s="156"/>
    </row>
    <row r="79" spans="1:16" ht="14.25">
      <c r="A79" s="156"/>
      <c r="B79" s="156"/>
      <c r="C79" s="172" t="s">
        <v>62</v>
      </c>
      <c r="D79" s="164"/>
      <c r="E79" s="164"/>
      <c r="F79" s="7">
        <v>257119</v>
      </c>
      <c r="G79" s="7"/>
      <c r="H79" s="7">
        <f>+J79-F79</f>
        <v>65856</v>
      </c>
      <c r="I79" s="153"/>
      <c r="J79" s="7">
        <f>312582+10393</f>
        <v>322975</v>
      </c>
      <c r="K79" s="153"/>
      <c r="L79" s="7">
        <f>160586+26936</f>
        <v>187522</v>
      </c>
      <c r="O79" s="82"/>
      <c r="P79" s="82"/>
    </row>
    <row r="80" spans="1:16" ht="14.25">
      <c r="A80" s="156"/>
      <c r="B80" s="156"/>
      <c r="C80" s="172" t="s">
        <v>63</v>
      </c>
      <c r="D80" s="164"/>
      <c r="E80" s="164"/>
      <c r="F80" s="7">
        <v>46969</v>
      </c>
      <c r="G80" s="7"/>
      <c r="H80" s="7">
        <f>+J80-F80</f>
        <v>164352</v>
      </c>
      <c r="I80" s="153"/>
      <c r="J80" s="7">
        <v>211321</v>
      </c>
      <c r="K80" s="153"/>
      <c r="L80" s="7">
        <v>156419</v>
      </c>
      <c r="O80" s="82"/>
      <c r="P80" s="82"/>
    </row>
    <row r="81" spans="1:16" ht="14.25">
      <c r="A81" s="156"/>
      <c r="B81" s="156"/>
      <c r="C81" s="173" t="s">
        <v>64</v>
      </c>
      <c r="D81" s="164"/>
      <c r="E81" s="164"/>
      <c r="F81" s="7">
        <v>371630</v>
      </c>
      <c r="G81" s="7"/>
      <c r="H81" s="7">
        <f>+J81-F81</f>
        <v>77492</v>
      </c>
      <c r="I81" s="153"/>
      <c r="J81" s="7">
        <f>3800+4962+360360+80000</f>
        <v>449122</v>
      </c>
      <c r="K81" s="153"/>
      <c r="L81" s="7">
        <v>312323</v>
      </c>
      <c r="O81" s="82"/>
      <c r="P81" s="82"/>
    </row>
    <row r="82" spans="1:16" ht="14.25">
      <c r="A82" s="156"/>
      <c r="B82" s="156"/>
      <c r="C82" s="172" t="s">
        <v>65</v>
      </c>
      <c r="D82" s="164"/>
      <c r="E82" s="164"/>
      <c r="F82" s="7">
        <v>2347</v>
      </c>
      <c r="G82" s="7"/>
      <c r="H82" s="7">
        <f>+J82-F82</f>
        <v>-318</v>
      </c>
      <c r="I82" s="153"/>
      <c r="J82" s="7">
        <v>2029</v>
      </c>
      <c r="K82" s="153"/>
      <c r="L82" s="7">
        <v>2282</v>
      </c>
      <c r="O82" s="82"/>
      <c r="P82" s="82"/>
    </row>
    <row r="83" spans="1:16" ht="14.25">
      <c r="A83" s="156"/>
      <c r="B83" s="156"/>
      <c r="C83" s="173" t="s">
        <v>66</v>
      </c>
      <c r="D83" s="164"/>
      <c r="E83" s="164"/>
      <c r="F83" s="7">
        <f>1783+5600</f>
        <v>7383</v>
      </c>
      <c r="G83" s="7"/>
      <c r="H83" s="7">
        <f>+J83-F83</f>
        <v>15789</v>
      </c>
      <c r="I83" s="153"/>
      <c r="J83" s="7">
        <v>23172</v>
      </c>
      <c r="K83" s="153"/>
      <c r="L83" s="7">
        <v>37883</v>
      </c>
      <c r="O83" s="82"/>
      <c r="P83" s="82"/>
    </row>
    <row r="84" spans="1:12" ht="15" thickBot="1">
      <c r="A84" s="156"/>
      <c r="B84" s="156"/>
      <c r="C84" s="154"/>
      <c r="D84" s="164"/>
      <c r="E84" s="164"/>
      <c r="F84" s="174">
        <f>SUM(F79:F83)</f>
        <v>685448</v>
      </c>
      <c r="G84" s="175"/>
      <c r="H84" s="174">
        <f>SUM(H79:H83)</f>
        <v>323171</v>
      </c>
      <c r="I84" s="176"/>
      <c r="J84" s="170">
        <f>SUM(J79:J83)</f>
        <v>1008619</v>
      </c>
      <c r="K84" s="176"/>
      <c r="L84" s="170">
        <f>SUM(L79:L83)</f>
        <v>696429</v>
      </c>
    </row>
    <row r="85" spans="1:12" ht="14.25">
      <c r="A85" s="156"/>
      <c r="B85" s="156"/>
      <c r="C85" s="163"/>
      <c r="D85" s="156"/>
      <c r="E85" s="156"/>
      <c r="F85" s="165"/>
      <c r="G85" s="156"/>
      <c r="H85" s="156"/>
      <c r="I85" s="162"/>
      <c r="J85" s="156"/>
      <c r="K85" s="162"/>
      <c r="L85" s="156"/>
    </row>
    <row r="86" spans="1:12" ht="14.25">
      <c r="A86" s="156"/>
      <c r="B86" s="156"/>
      <c r="C86" s="163" t="s">
        <v>230</v>
      </c>
      <c r="D86" s="156"/>
      <c r="E86" s="156"/>
      <c r="F86" s="197"/>
      <c r="G86" s="198"/>
      <c r="H86" s="197"/>
      <c r="I86" s="171"/>
      <c r="J86" s="170">
        <f>+J77+J84</f>
        <v>1875877</v>
      </c>
      <c r="K86" s="176"/>
      <c r="L86" s="170">
        <f>+L77+L84</f>
        <v>1465694</v>
      </c>
    </row>
    <row r="87" spans="1:12" ht="14.25">
      <c r="A87" s="156"/>
      <c r="B87" s="156"/>
      <c r="C87" s="163"/>
      <c r="D87" s="156"/>
      <c r="E87" s="156"/>
      <c r="F87" s="165"/>
      <c r="G87" s="156"/>
      <c r="H87" s="156"/>
      <c r="I87" s="162"/>
      <c r="J87" s="164"/>
      <c r="K87" s="179"/>
      <c r="L87" s="7"/>
    </row>
    <row r="88" spans="1:12" ht="15" thickBot="1">
      <c r="A88" s="156"/>
      <c r="B88" s="156"/>
      <c r="C88" s="163" t="s">
        <v>231</v>
      </c>
      <c r="D88" s="156"/>
      <c r="E88" s="156"/>
      <c r="F88" s="165"/>
      <c r="G88" s="165"/>
      <c r="H88" s="165"/>
      <c r="I88" s="166"/>
      <c r="J88" s="199">
        <f>+J68+J86</f>
        <v>2770872</v>
      </c>
      <c r="K88" s="153"/>
      <c r="L88" s="199">
        <f>+L68+L86</f>
        <v>2130895</v>
      </c>
    </row>
    <row r="89" spans="1:12" ht="14.25">
      <c r="A89" s="156"/>
      <c r="B89" s="156"/>
      <c r="C89" s="156"/>
      <c r="D89" s="156"/>
      <c r="E89" s="156"/>
      <c r="F89" s="165"/>
      <c r="G89" s="156"/>
      <c r="H89" s="156"/>
      <c r="I89" s="162"/>
      <c r="J89" s="156"/>
      <c r="K89" s="162"/>
      <c r="L89" s="156"/>
    </row>
    <row r="90" spans="1:12" ht="6" customHeight="1">
      <c r="A90" s="156"/>
      <c r="B90" s="156"/>
      <c r="C90" s="163"/>
      <c r="D90" s="156"/>
      <c r="E90" s="156"/>
      <c r="F90" s="165"/>
      <c r="G90" s="156"/>
      <c r="H90" s="156"/>
      <c r="I90" s="162"/>
      <c r="J90" s="156"/>
      <c r="K90" s="162"/>
      <c r="L90" s="156"/>
    </row>
    <row r="91" spans="1:12" ht="14.25">
      <c r="A91" s="156"/>
      <c r="B91" s="156"/>
      <c r="C91" s="163" t="s">
        <v>39</v>
      </c>
      <c r="D91" s="156"/>
      <c r="E91" s="156"/>
      <c r="F91" s="200">
        <f>(+F64-F23)/F54</f>
        <v>3.2567132116004296</v>
      </c>
      <c r="G91" s="156"/>
      <c r="H91" s="156"/>
      <c r="I91" s="162"/>
      <c r="J91" s="156"/>
      <c r="K91" s="156"/>
      <c r="L91" s="156"/>
    </row>
    <row r="92" spans="1:12" ht="14.25">
      <c r="A92" s="156"/>
      <c r="B92" s="156"/>
      <c r="C92" s="163" t="s">
        <v>243</v>
      </c>
      <c r="D92" s="156"/>
      <c r="E92" s="156"/>
      <c r="F92" s="156"/>
      <c r="G92" s="156"/>
      <c r="H92" s="156"/>
      <c r="I92" s="162"/>
      <c r="J92" s="201">
        <f>(+J64)/(J54-19055)</f>
        <v>2.043551346309564</v>
      </c>
      <c r="K92" s="179"/>
      <c r="L92" s="201">
        <f>(+L64)/(L54-19055)</f>
        <v>2.026303723824385</v>
      </c>
    </row>
    <row r="93" spans="1:12" ht="14.25">
      <c r="A93" s="156"/>
      <c r="B93" s="156"/>
      <c r="C93" s="163"/>
      <c r="D93" s="156"/>
      <c r="E93" s="156"/>
      <c r="F93" s="156"/>
      <c r="G93" s="156"/>
      <c r="H93" s="156"/>
      <c r="I93" s="162"/>
      <c r="J93" s="201"/>
      <c r="K93" s="179"/>
      <c r="L93" s="201"/>
    </row>
    <row r="94" spans="1:12" ht="14.25">
      <c r="A94" s="156"/>
      <c r="B94" s="156"/>
      <c r="C94" s="163"/>
      <c r="D94" s="156"/>
      <c r="E94" s="156"/>
      <c r="F94" s="156"/>
      <c r="G94" s="156"/>
      <c r="H94" s="156"/>
      <c r="I94" s="162"/>
      <c r="J94" s="156"/>
      <c r="K94" s="162"/>
      <c r="L94" s="156"/>
    </row>
    <row r="95" spans="1:12" ht="32.25" customHeight="1">
      <c r="A95" s="220" t="s">
        <v>232</v>
      </c>
      <c r="B95" s="220"/>
      <c r="C95" s="220"/>
      <c r="D95" s="220"/>
      <c r="E95" s="220"/>
      <c r="F95" s="220"/>
      <c r="G95" s="220"/>
      <c r="H95" s="220"/>
      <c r="I95" s="220"/>
      <c r="J95" s="220"/>
      <c r="K95" s="220"/>
      <c r="L95" s="220"/>
    </row>
    <row r="96" spans="9:15" ht="14.25">
      <c r="I96" s="73"/>
      <c r="J96" s="82">
        <f>+J40-J88</f>
        <v>0</v>
      </c>
      <c r="K96" s="73"/>
      <c r="L96" s="82">
        <f>+L40-L88</f>
        <v>0</v>
      </c>
      <c r="O96" s="82"/>
    </row>
    <row r="97" spans="9:15" ht="14.25">
      <c r="I97" s="73"/>
      <c r="K97" s="73"/>
      <c r="O97" s="82"/>
    </row>
    <row r="98" spans="9:15" ht="14.25">
      <c r="I98" s="73"/>
      <c r="K98" s="73"/>
      <c r="O98" s="82"/>
    </row>
    <row r="99" spans="9:15" ht="14.25">
      <c r="I99" s="73"/>
      <c r="K99" s="73"/>
      <c r="O99" s="82"/>
    </row>
    <row r="100" spans="9:11" ht="14.25">
      <c r="I100" s="73"/>
      <c r="K100" s="73"/>
    </row>
    <row r="101" spans="9:11" ht="9" customHeight="1">
      <c r="I101" s="73"/>
      <c r="K101" s="73"/>
    </row>
    <row r="102" spans="9:11" ht="25.5" customHeight="1">
      <c r="I102" s="73"/>
      <c r="K102" s="73"/>
    </row>
    <row r="103" spans="9:11" ht="14.25">
      <c r="I103" s="73"/>
      <c r="K103" s="73"/>
    </row>
    <row r="104" spans="9:11" ht="14.25">
      <c r="I104" s="73"/>
      <c r="K104" s="73"/>
    </row>
    <row r="105" spans="9:11" ht="14.25">
      <c r="I105" s="73"/>
      <c r="K105" s="73"/>
    </row>
    <row r="106" spans="9:11" ht="14.25">
      <c r="I106" s="73"/>
      <c r="K106" s="73"/>
    </row>
    <row r="107" ht="14.25">
      <c r="C107" s="80"/>
    </row>
    <row r="112" ht="14.25">
      <c r="C112" s="80"/>
    </row>
    <row r="113" spans="3:12" ht="14.25">
      <c r="C113" s="80"/>
      <c r="F113" s="82"/>
      <c r="L113" s="85"/>
    </row>
    <row r="114" spans="3:12" ht="14.25">
      <c r="C114" s="80"/>
      <c r="J114" s="82"/>
      <c r="L114" s="80"/>
    </row>
    <row r="115" spans="3:12" ht="14.25">
      <c r="C115" s="80"/>
      <c r="J115" s="82"/>
      <c r="L115" s="80"/>
    </row>
    <row r="116" spans="3:12" ht="14.25">
      <c r="C116" s="80"/>
      <c r="L116" s="80"/>
    </row>
    <row r="117" spans="3:12" ht="14.25">
      <c r="C117" s="80"/>
      <c r="J117" s="82"/>
      <c r="L117" s="80"/>
    </row>
    <row r="118" spans="3:12" ht="14.25">
      <c r="C118" s="80"/>
      <c r="L118" s="80"/>
    </row>
    <row r="119" spans="3:12" ht="14.25">
      <c r="C119" s="80"/>
      <c r="L119" s="80"/>
    </row>
    <row r="120" spans="3:12" ht="14.25">
      <c r="C120" s="80"/>
      <c r="F120" s="82"/>
      <c r="L120" s="80"/>
    </row>
    <row r="121" spans="3:12" ht="14.25">
      <c r="C121" s="80"/>
      <c r="L121" s="80"/>
    </row>
    <row r="122" spans="3:12" ht="14.25">
      <c r="C122" s="80"/>
      <c r="L122" s="80"/>
    </row>
    <row r="123" ht="14.25">
      <c r="C123" s="80"/>
    </row>
    <row r="124" spans="3:12" ht="14.25">
      <c r="C124" s="80"/>
      <c r="L124" s="80"/>
    </row>
    <row r="125" spans="3:12" ht="14.25">
      <c r="C125" s="80"/>
      <c r="L125" s="80"/>
    </row>
    <row r="126" spans="3:12" ht="14.25">
      <c r="C126" s="80"/>
      <c r="L126" s="80"/>
    </row>
    <row r="127" spans="3:12" ht="14.25">
      <c r="C127" s="80"/>
      <c r="L127" s="80"/>
    </row>
    <row r="128" spans="3:12" ht="14.25">
      <c r="C128" s="80"/>
      <c r="L128" s="80"/>
    </row>
  </sheetData>
  <mergeCells count="1">
    <mergeCell ref="A95:L95"/>
  </mergeCells>
  <printOptions/>
  <pageMargins left="0.5" right="0.36" top="0.42" bottom="0.17" header="0.31" footer="0.18"/>
  <pageSetup horizontalDpi="600" verticalDpi="600" orientation="portrait" paperSize="9" r:id="rId1"/>
  <rowBreaks count="1" manualBreakCount="1">
    <brk id="42" max="255" man="1"/>
  </rowBreaks>
</worksheet>
</file>

<file path=xl/worksheets/sheet3.xml><?xml version="1.0" encoding="utf-8"?>
<worksheet xmlns="http://schemas.openxmlformats.org/spreadsheetml/2006/main" xmlns:r="http://schemas.openxmlformats.org/officeDocument/2006/relationships">
  <sheetPr codeName="Sheet15"/>
  <dimension ref="A1:O80"/>
  <sheetViews>
    <sheetView showGridLines="0" workbookViewId="0" topLeftCell="A2">
      <pane xSplit="3" ySplit="12" topLeftCell="G23" activePane="bottomRight" state="frozen"/>
      <selection pane="topLeft" activeCell="A2" sqref="A2"/>
      <selection pane="topRight" activeCell="D2" sqref="D2"/>
      <selection pane="bottomLeft" activeCell="A14" sqref="A14"/>
      <selection pane="bottomRight" activeCell="G4" sqref="G4"/>
    </sheetView>
  </sheetViews>
  <sheetFormatPr defaultColWidth="9.140625" defaultRowHeight="12.75"/>
  <cols>
    <col min="1" max="1" width="11.421875" style="84" customWidth="1"/>
    <col min="2" max="2" width="17.28125" style="84" customWidth="1"/>
    <col min="3" max="3" width="9.7109375" style="84" customWidth="1"/>
    <col min="4" max="4" width="12.140625" style="84" customWidth="1"/>
    <col min="5" max="5" width="12.57421875" style="84" customWidth="1"/>
    <col min="6" max="7" width="12.7109375" style="84" customWidth="1"/>
    <col min="8" max="8" width="16.57421875" style="84" customWidth="1"/>
    <col min="9" max="10" width="13.140625" style="84" customWidth="1"/>
    <col min="11" max="11" width="12.421875" style="88" customWidth="1"/>
    <col min="12" max="12" width="9.140625" style="87" customWidth="1"/>
    <col min="13" max="13" width="12.28125" style="87" customWidth="1"/>
    <col min="14" max="16384" width="9.140625" style="87" customWidth="1"/>
  </cols>
  <sheetData>
    <row r="1" spans="1:13" s="123" customFormat="1" ht="16.5" thickBot="1">
      <c r="A1" s="71" t="s">
        <v>233</v>
      </c>
      <c r="B1" s="43"/>
      <c r="C1" s="43"/>
      <c r="D1" s="43"/>
      <c r="E1" s="43"/>
      <c r="F1" s="43"/>
      <c r="G1" s="43"/>
      <c r="H1" s="43"/>
      <c r="I1" s="43"/>
      <c r="J1" s="43"/>
      <c r="K1" s="43"/>
      <c r="L1" s="43"/>
      <c r="M1" s="43"/>
    </row>
    <row r="2" spans="1:11" s="123" customFormat="1" ht="15.75">
      <c r="A2" s="42" t="str">
        <f>+CBS!C2</f>
        <v>Quarterly report on consolidated results for the financial quarter ended 31 December 2006</v>
      </c>
      <c r="B2" s="16"/>
      <c r="C2" s="16"/>
      <c r="D2" s="16"/>
      <c r="E2" s="16"/>
      <c r="F2" s="16"/>
      <c r="G2" s="16"/>
      <c r="H2" s="16"/>
      <c r="I2" s="16"/>
      <c r="J2" s="16"/>
      <c r="K2" s="86"/>
    </row>
    <row r="3" spans="1:11" s="123" customFormat="1" ht="15.75">
      <c r="A3" s="42" t="s">
        <v>154</v>
      </c>
      <c r="B3" s="16"/>
      <c r="C3" s="16"/>
      <c r="D3" s="16"/>
      <c r="E3" s="16"/>
      <c r="F3" s="16"/>
      <c r="G3" s="16"/>
      <c r="H3" s="16"/>
      <c r="I3" s="16"/>
      <c r="J3" s="16"/>
      <c r="K3" s="86"/>
    </row>
    <row r="4" ht="15">
      <c r="A4" s="75"/>
    </row>
    <row r="6" ht="15.75">
      <c r="A6" s="72" t="s">
        <v>151</v>
      </c>
    </row>
    <row r="7" ht="15.75">
      <c r="A7" s="16"/>
    </row>
    <row r="8" spans="12:13" ht="15">
      <c r="L8" s="77" t="s">
        <v>237</v>
      </c>
      <c r="M8" s="77" t="s">
        <v>93</v>
      </c>
    </row>
    <row r="9" spans="4:13" ht="15">
      <c r="D9" s="90" t="s">
        <v>236</v>
      </c>
      <c r="E9" s="91"/>
      <c r="F9" s="91"/>
      <c r="G9" s="91"/>
      <c r="H9" s="91"/>
      <c r="I9" s="91"/>
      <c r="J9" s="91"/>
      <c r="K9" s="92"/>
      <c r="L9" s="77" t="s">
        <v>238</v>
      </c>
      <c r="M9" s="77" t="s">
        <v>239</v>
      </c>
    </row>
    <row r="10" spans="1:5" ht="15">
      <c r="A10" s="89" t="s">
        <v>128</v>
      </c>
      <c r="E10" s="93" t="s">
        <v>298</v>
      </c>
    </row>
    <row r="11" spans="1:11" ht="15">
      <c r="A11" s="94" t="s">
        <v>216</v>
      </c>
      <c r="D11" s="77" t="s">
        <v>89</v>
      </c>
      <c r="E11" s="77" t="s">
        <v>89</v>
      </c>
      <c r="F11" s="77" t="s">
        <v>90</v>
      </c>
      <c r="G11" s="77" t="s">
        <v>330</v>
      </c>
      <c r="H11" s="77" t="s">
        <v>91</v>
      </c>
      <c r="I11" s="77" t="s">
        <v>190</v>
      </c>
      <c r="J11" s="77" t="s">
        <v>92</v>
      </c>
      <c r="K11" s="78" t="s">
        <v>93</v>
      </c>
    </row>
    <row r="12" spans="1:11" ht="15">
      <c r="A12" s="93"/>
      <c r="D12" s="77" t="s">
        <v>94</v>
      </c>
      <c r="E12" s="77" t="s">
        <v>95</v>
      </c>
      <c r="F12" s="77" t="s">
        <v>96</v>
      </c>
      <c r="G12" s="77" t="s">
        <v>96</v>
      </c>
      <c r="H12" s="77" t="s">
        <v>96</v>
      </c>
      <c r="I12" s="77" t="s">
        <v>191</v>
      </c>
      <c r="J12" s="77" t="s">
        <v>97</v>
      </c>
      <c r="K12" s="78"/>
    </row>
    <row r="13" spans="4:13" ht="15">
      <c r="D13" s="77" t="s">
        <v>129</v>
      </c>
      <c r="E13" s="77" t="s">
        <v>129</v>
      </c>
      <c r="F13" s="77" t="s">
        <v>129</v>
      </c>
      <c r="G13" s="77" t="s">
        <v>129</v>
      </c>
      <c r="H13" s="77" t="s">
        <v>129</v>
      </c>
      <c r="I13" s="77" t="s">
        <v>129</v>
      </c>
      <c r="J13" s="77" t="s">
        <v>129</v>
      </c>
      <c r="K13" s="95" t="s">
        <v>129</v>
      </c>
      <c r="L13" s="95" t="s">
        <v>129</v>
      </c>
      <c r="M13" s="95" t="s">
        <v>129</v>
      </c>
    </row>
    <row r="14" spans="4:11" ht="15">
      <c r="D14" s="87"/>
      <c r="E14" s="87"/>
      <c r="F14" s="87"/>
      <c r="G14" s="87"/>
      <c r="H14" s="87"/>
      <c r="I14" s="87"/>
      <c r="J14" s="87"/>
      <c r="K14" s="87"/>
    </row>
    <row r="15" spans="1:13" ht="15">
      <c r="A15" s="89" t="s">
        <v>240</v>
      </c>
      <c r="D15" s="96">
        <v>278600</v>
      </c>
      <c r="E15" s="96">
        <v>93378</v>
      </c>
      <c r="F15" s="96">
        <v>2026</v>
      </c>
      <c r="G15" s="96">
        <v>0</v>
      </c>
      <c r="H15" s="96">
        <v>-7293</v>
      </c>
      <c r="I15" s="96">
        <v>-47671</v>
      </c>
      <c r="J15" s="96">
        <v>206877</v>
      </c>
      <c r="K15" s="97">
        <f>SUM(D15:J15)</f>
        <v>525917</v>
      </c>
      <c r="L15" s="97">
        <v>139284</v>
      </c>
      <c r="M15" s="97">
        <f>+K15+L15</f>
        <v>665201</v>
      </c>
    </row>
    <row r="16" spans="1:11" ht="15">
      <c r="A16" s="84" t="s">
        <v>289</v>
      </c>
      <c r="D16" s="87"/>
      <c r="E16" s="87"/>
      <c r="F16" s="87"/>
      <c r="G16" s="87"/>
      <c r="H16" s="87"/>
      <c r="I16" s="87"/>
      <c r="J16" s="87"/>
      <c r="K16" s="87"/>
    </row>
    <row r="17" spans="1:13" ht="15">
      <c r="A17" s="84" t="s">
        <v>290</v>
      </c>
      <c r="D17" s="152">
        <v>0</v>
      </c>
      <c r="E17" s="152">
        <v>0</v>
      </c>
      <c r="F17" s="152">
        <v>0</v>
      </c>
      <c r="G17" s="152"/>
      <c r="H17" s="152">
        <v>0</v>
      </c>
      <c r="I17" s="152">
        <v>0</v>
      </c>
      <c r="J17" s="152">
        <v>70651</v>
      </c>
      <c r="K17" s="152">
        <f>SUM(D17:J17)</f>
        <v>70651</v>
      </c>
      <c r="L17" s="152">
        <v>0</v>
      </c>
      <c r="M17" s="152">
        <f>+K17+L17</f>
        <v>70651</v>
      </c>
    </row>
    <row r="18" spans="4:13" ht="15">
      <c r="D18" s="204">
        <f aca="true" t="shared" si="0" ref="D18:M18">SUM(D15:D17)</f>
        <v>278600</v>
      </c>
      <c r="E18" s="204">
        <f t="shared" si="0"/>
        <v>93378</v>
      </c>
      <c r="F18" s="204">
        <f t="shared" si="0"/>
        <v>2026</v>
      </c>
      <c r="G18" s="204">
        <v>0</v>
      </c>
      <c r="H18" s="204">
        <f t="shared" si="0"/>
        <v>-7293</v>
      </c>
      <c r="I18" s="204">
        <f t="shared" si="0"/>
        <v>-47671</v>
      </c>
      <c r="J18" s="204">
        <f t="shared" si="0"/>
        <v>277528</v>
      </c>
      <c r="K18" s="204">
        <f t="shared" si="0"/>
        <v>596568</v>
      </c>
      <c r="L18" s="204">
        <f t="shared" si="0"/>
        <v>139284</v>
      </c>
      <c r="M18" s="204">
        <f t="shared" si="0"/>
        <v>735852</v>
      </c>
    </row>
    <row r="19" spans="4:13" ht="15">
      <c r="D19" s="96"/>
      <c r="E19" s="96"/>
      <c r="F19" s="96"/>
      <c r="G19" s="96"/>
      <c r="H19" s="96"/>
      <c r="I19" s="96"/>
      <c r="J19" s="96"/>
      <c r="K19" s="96"/>
      <c r="L19" s="96"/>
      <c r="M19" s="96"/>
    </row>
    <row r="20" spans="1:13" ht="15">
      <c r="A20" s="84" t="s">
        <v>207</v>
      </c>
      <c r="D20" s="96">
        <v>0</v>
      </c>
      <c r="E20" s="96">
        <v>0</v>
      </c>
      <c r="F20" s="96">
        <v>0</v>
      </c>
      <c r="G20" s="96">
        <v>0</v>
      </c>
      <c r="H20" s="96">
        <v>1662</v>
      </c>
      <c r="I20" s="96">
        <v>0</v>
      </c>
      <c r="J20" s="96">
        <v>0</v>
      </c>
      <c r="K20" s="97">
        <f>SUM(D20:J20)</f>
        <v>1662</v>
      </c>
      <c r="L20" s="97">
        <v>0</v>
      </c>
      <c r="M20" s="97">
        <f>+K20+L20</f>
        <v>1662</v>
      </c>
    </row>
    <row r="21" spans="1:13" ht="15">
      <c r="A21" s="84" t="s">
        <v>38</v>
      </c>
      <c r="D21" s="96">
        <v>0</v>
      </c>
      <c r="E21" s="96">
        <v>0</v>
      </c>
      <c r="F21" s="96">
        <v>0</v>
      </c>
      <c r="G21" s="96">
        <v>0</v>
      </c>
      <c r="H21" s="96">
        <v>0</v>
      </c>
      <c r="I21" s="96">
        <v>0</v>
      </c>
      <c r="J21" s="96">
        <v>55975</v>
      </c>
      <c r="K21" s="97">
        <f>SUM(D21:J21)</f>
        <v>55975</v>
      </c>
      <c r="L21" s="97">
        <v>5619</v>
      </c>
      <c r="M21" s="97">
        <f>+K21+L21</f>
        <v>61594</v>
      </c>
    </row>
    <row r="22" spans="1:13" ht="15">
      <c r="A22" s="84" t="s">
        <v>292</v>
      </c>
      <c r="D22" s="155"/>
      <c r="E22" s="155"/>
      <c r="F22" s="155"/>
      <c r="G22" s="155"/>
      <c r="H22" s="155"/>
      <c r="I22" s="155"/>
      <c r="J22" s="155"/>
      <c r="K22" s="155"/>
      <c r="L22" s="155"/>
      <c r="M22" s="155"/>
    </row>
    <row r="23" spans="1:13" ht="15">
      <c r="A23" s="84" t="s">
        <v>291</v>
      </c>
      <c r="D23" s="152">
        <f>SUM(D20:D21)</f>
        <v>0</v>
      </c>
      <c r="E23" s="152">
        <f aca="true" t="shared" si="1" ref="E23:M23">SUM(E20:E21)</f>
        <v>0</v>
      </c>
      <c r="F23" s="152">
        <f t="shared" si="1"/>
        <v>0</v>
      </c>
      <c r="G23" s="152">
        <f t="shared" si="1"/>
        <v>0</v>
      </c>
      <c r="H23" s="152">
        <f t="shared" si="1"/>
        <v>1662</v>
      </c>
      <c r="I23" s="152">
        <f t="shared" si="1"/>
        <v>0</v>
      </c>
      <c r="J23" s="152">
        <f t="shared" si="1"/>
        <v>55975</v>
      </c>
      <c r="K23" s="152">
        <f t="shared" si="1"/>
        <v>57637</v>
      </c>
      <c r="L23" s="152">
        <f t="shared" si="1"/>
        <v>5619</v>
      </c>
      <c r="M23" s="152">
        <f t="shared" si="1"/>
        <v>63256</v>
      </c>
    </row>
    <row r="24" spans="4:13" ht="15">
      <c r="D24" s="96"/>
      <c r="E24" s="96"/>
      <c r="F24" s="96"/>
      <c r="G24" s="96"/>
      <c r="H24" s="96"/>
      <c r="I24" s="96"/>
      <c r="J24" s="96"/>
      <c r="K24" s="97"/>
      <c r="L24" s="97"/>
      <c r="M24" s="97"/>
    </row>
    <row r="25" spans="1:13" ht="15">
      <c r="A25" s="84" t="s">
        <v>293</v>
      </c>
      <c r="D25" s="96"/>
      <c r="E25" s="96"/>
      <c r="F25" s="96"/>
      <c r="G25" s="96"/>
      <c r="H25" s="96"/>
      <c r="I25" s="96"/>
      <c r="J25" s="96"/>
      <c r="K25" s="97"/>
      <c r="L25" s="97"/>
      <c r="M25" s="97"/>
    </row>
    <row r="26" spans="1:13" ht="15">
      <c r="A26" s="84" t="s">
        <v>294</v>
      </c>
      <c r="D26" s="96">
        <f>64+18+3576</f>
        <v>3658</v>
      </c>
      <c r="E26" s="96">
        <f>61+12+2305</f>
        <v>2378</v>
      </c>
      <c r="F26" s="96">
        <v>0</v>
      </c>
      <c r="G26" s="96">
        <v>0</v>
      </c>
      <c r="H26" s="96">
        <v>0</v>
      </c>
      <c r="I26" s="96">
        <v>0</v>
      </c>
      <c r="J26" s="96">
        <v>0</v>
      </c>
      <c r="K26" s="97">
        <f aca="true" t="shared" si="2" ref="K26:K31">SUM(D26:J26)</f>
        <v>6036</v>
      </c>
      <c r="L26" s="97">
        <v>0</v>
      </c>
      <c r="M26" s="97">
        <f aca="true" t="shared" si="3" ref="M26:M31">+K26+L26</f>
        <v>6036</v>
      </c>
    </row>
    <row r="27" spans="1:13" ht="15">
      <c r="A27" s="84" t="s">
        <v>295</v>
      </c>
      <c r="D27" s="96">
        <v>29486</v>
      </c>
      <c r="E27" s="96">
        <v>24800</v>
      </c>
      <c r="F27" s="96">
        <v>-486</v>
      </c>
      <c r="G27" s="96">
        <v>0</v>
      </c>
      <c r="H27" s="96">
        <v>0</v>
      </c>
      <c r="I27" s="96">
        <v>0</v>
      </c>
      <c r="J27" s="96">
        <v>0</v>
      </c>
      <c r="K27" s="97">
        <f t="shared" si="2"/>
        <v>53800</v>
      </c>
      <c r="L27" s="97">
        <v>0</v>
      </c>
      <c r="M27" s="97">
        <f t="shared" si="3"/>
        <v>53800</v>
      </c>
    </row>
    <row r="28" spans="1:13" ht="15">
      <c r="A28" s="84" t="s">
        <v>37</v>
      </c>
      <c r="D28" s="96">
        <v>0</v>
      </c>
      <c r="E28" s="96">
        <v>-77918</v>
      </c>
      <c r="F28" s="96">
        <v>0</v>
      </c>
      <c r="G28" s="96">
        <v>0</v>
      </c>
      <c r="H28" s="96">
        <v>0</v>
      </c>
      <c r="I28" s="96">
        <v>0</v>
      </c>
      <c r="J28" s="96">
        <v>0</v>
      </c>
      <c r="K28" s="97">
        <f t="shared" si="2"/>
        <v>-77918</v>
      </c>
      <c r="L28" s="97">
        <v>0</v>
      </c>
      <c r="M28" s="97">
        <f t="shared" si="3"/>
        <v>-77918</v>
      </c>
    </row>
    <row r="29" spans="1:13" ht="15">
      <c r="A29" s="84" t="s">
        <v>284</v>
      </c>
      <c r="D29" s="96">
        <v>0</v>
      </c>
      <c r="E29" s="96">
        <v>0</v>
      </c>
      <c r="F29" s="96">
        <v>3630</v>
      </c>
      <c r="G29" s="96">
        <v>0</v>
      </c>
      <c r="H29" s="96">
        <v>0</v>
      </c>
      <c r="I29" s="96">
        <v>0</v>
      </c>
      <c r="J29" s="96">
        <v>0</v>
      </c>
      <c r="K29" s="97">
        <f t="shared" si="2"/>
        <v>3630</v>
      </c>
      <c r="L29" s="97">
        <v>0</v>
      </c>
      <c r="M29" s="97">
        <f t="shared" si="3"/>
        <v>3630</v>
      </c>
    </row>
    <row r="30" spans="1:13" ht="15">
      <c r="A30" s="84" t="s">
        <v>332</v>
      </c>
      <c r="D30" s="96"/>
      <c r="E30" s="96"/>
      <c r="F30" s="96"/>
      <c r="G30" s="96"/>
      <c r="H30" s="96"/>
      <c r="I30" s="96"/>
      <c r="J30" s="96">
        <v>-6245</v>
      </c>
      <c r="K30" s="97">
        <f t="shared" si="2"/>
        <v>-6245</v>
      </c>
      <c r="L30" s="97">
        <v>-4096</v>
      </c>
      <c r="M30" s="97">
        <f t="shared" si="3"/>
        <v>-10341</v>
      </c>
    </row>
    <row r="31" spans="1:13" ht="15">
      <c r="A31" s="84" t="s">
        <v>285</v>
      </c>
      <c r="D31" s="96">
        <v>0</v>
      </c>
      <c r="E31" s="96">
        <v>0</v>
      </c>
      <c r="F31" s="96">
        <v>0</v>
      </c>
      <c r="G31" s="96">
        <v>-592</v>
      </c>
      <c r="H31" s="96">
        <v>-1491</v>
      </c>
      <c r="I31" s="96">
        <v>0</v>
      </c>
      <c r="J31" s="96">
        <v>-33300</v>
      </c>
      <c r="K31" s="97">
        <f t="shared" si="2"/>
        <v>-35383</v>
      </c>
      <c r="L31" s="97">
        <f>151967+4096</f>
        <v>156063</v>
      </c>
      <c r="M31" s="97">
        <f t="shared" si="3"/>
        <v>120680</v>
      </c>
    </row>
    <row r="32" spans="4:11" ht="5.25" customHeight="1">
      <c r="D32" s="96"/>
      <c r="E32" s="96"/>
      <c r="F32" s="96"/>
      <c r="G32" s="96"/>
      <c r="H32" s="96"/>
      <c r="I32" s="96"/>
      <c r="J32" s="96"/>
      <c r="K32" s="97"/>
    </row>
    <row r="33" spans="1:13" ht="20.25" customHeight="1" thickBot="1">
      <c r="A33" s="89" t="s">
        <v>331</v>
      </c>
      <c r="D33" s="98">
        <f>+D18+D23+SUM(D26:D31)</f>
        <v>311744</v>
      </c>
      <c r="E33" s="98">
        <f aca="true" t="shared" si="4" ref="E33:M33">+E18+E23+SUM(E26:E31)</f>
        <v>42638</v>
      </c>
      <c r="F33" s="98">
        <f t="shared" si="4"/>
        <v>5170</v>
      </c>
      <c r="G33" s="98">
        <f t="shared" si="4"/>
        <v>-592</v>
      </c>
      <c r="H33" s="98">
        <f t="shared" si="4"/>
        <v>-7122</v>
      </c>
      <c r="I33" s="98">
        <f t="shared" si="4"/>
        <v>-47671</v>
      </c>
      <c r="J33" s="98">
        <f t="shared" si="4"/>
        <v>293958</v>
      </c>
      <c r="K33" s="98">
        <f t="shared" si="4"/>
        <v>598125</v>
      </c>
      <c r="L33" s="98">
        <f t="shared" si="4"/>
        <v>296870</v>
      </c>
      <c r="M33" s="98">
        <f t="shared" si="4"/>
        <v>894995</v>
      </c>
    </row>
    <row r="34" spans="4:13" ht="20.25" customHeight="1" thickTop="1">
      <c r="D34" s="97"/>
      <c r="E34" s="97"/>
      <c r="F34" s="97"/>
      <c r="G34" s="97"/>
      <c r="H34" s="97"/>
      <c r="I34" s="97"/>
      <c r="J34" s="97"/>
      <c r="K34" s="97"/>
      <c r="L34" s="97"/>
      <c r="M34" s="97"/>
    </row>
    <row r="35" spans="4:13" ht="20.25" customHeight="1">
      <c r="D35" s="97"/>
      <c r="E35" s="97"/>
      <c r="F35" s="97"/>
      <c r="G35" s="97"/>
      <c r="H35" s="97"/>
      <c r="I35" s="97"/>
      <c r="J35" s="97"/>
      <c r="K35" s="97"/>
      <c r="L35" s="97"/>
      <c r="M35" s="97"/>
    </row>
    <row r="36" spans="4:13" ht="20.25" customHeight="1">
      <c r="D36" s="97"/>
      <c r="E36" s="97"/>
      <c r="F36" s="97"/>
      <c r="G36" s="97"/>
      <c r="H36" s="97"/>
      <c r="I36" s="97"/>
      <c r="J36" s="97"/>
      <c r="K36" s="97"/>
      <c r="L36" s="97"/>
      <c r="M36" s="97"/>
    </row>
    <row r="37" spans="4:13" ht="20.25" customHeight="1">
      <c r="D37" s="97"/>
      <c r="E37" s="97"/>
      <c r="F37" s="97"/>
      <c r="G37" s="97"/>
      <c r="H37" s="97"/>
      <c r="I37" s="97"/>
      <c r="J37" s="97"/>
      <c r="K37" s="97"/>
      <c r="L37" s="97"/>
      <c r="M37" s="97"/>
    </row>
    <row r="38" spans="4:13" ht="20.25" customHeight="1">
      <c r="D38" s="97"/>
      <c r="E38" s="97"/>
      <c r="F38" s="97"/>
      <c r="G38" s="97"/>
      <c r="H38" s="97"/>
      <c r="I38" s="97"/>
      <c r="J38" s="97"/>
      <c r="K38" s="97"/>
      <c r="L38" s="97"/>
      <c r="M38" s="97"/>
    </row>
    <row r="39" spans="1:15" ht="21" customHeight="1">
      <c r="A39" s="221" t="s">
        <v>241</v>
      </c>
      <c r="B39" s="222"/>
      <c r="C39" s="222"/>
      <c r="D39" s="222"/>
      <c r="E39" s="222"/>
      <c r="F39" s="222"/>
      <c r="G39" s="222"/>
      <c r="H39" s="222"/>
      <c r="I39" s="222"/>
      <c r="J39" s="222"/>
      <c r="K39" s="222"/>
      <c r="L39" s="222"/>
      <c r="M39" s="222"/>
      <c r="N39" s="99"/>
      <c r="O39" s="99"/>
    </row>
    <row r="40" spans="1:15" ht="21" customHeight="1">
      <c r="A40" s="149"/>
      <c r="B40" s="150"/>
      <c r="C40" s="150"/>
      <c r="D40" s="150"/>
      <c r="E40" s="150"/>
      <c r="F40" s="150"/>
      <c r="G40" s="150"/>
      <c r="H40" s="150"/>
      <c r="I40" s="150"/>
      <c r="J40" s="150"/>
      <c r="K40" s="150"/>
      <c r="L40" s="150"/>
      <c r="M40" s="150"/>
      <c r="N40" s="99"/>
      <c r="O40" s="99"/>
    </row>
    <row r="41" spans="1:13" s="123" customFormat="1" ht="16.5" thickBot="1">
      <c r="A41" s="71" t="s">
        <v>233</v>
      </c>
      <c r="B41" s="43"/>
      <c r="C41" s="43"/>
      <c r="D41" s="43"/>
      <c r="E41" s="43"/>
      <c r="F41" s="43"/>
      <c r="G41" s="43"/>
      <c r="H41" s="43"/>
      <c r="I41" s="43"/>
      <c r="J41" s="43"/>
      <c r="K41" s="43"/>
      <c r="L41" s="43"/>
      <c r="M41" s="43"/>
    </row>
    <row r="42" spans="1:11" s="123" customFormat="1" ht="15.75">
      <c r="A42" s="42" t="str">
        <f>+A2</f>
        <v>Quarterly report on consolidated results for the financial quarter ended 31 December 2006</v>
      </c>
      <c r="B42" s="16"/>
      <c r="C42" s="16"/>
      <c r="D42" s="16"/>
      <c r="E42" s="16"/>
      <c r="F42" s="16"/>
      <c r="G42" s="16"/>
      <c r="H42" s="16"/>
      <c r="I42" s="16"/>
      <c r="J42" s="16"/>
      <c r="K42" s="86"/>
    </row>
    <row r="43" spans="1:11" s="123" customFormat="1" ht="15.75">
      <c r="A43" s="42" t="s">
        <v>154</v>
      </c>
      <c r="B43" s="16"/>
      <c r="C43" s="16"/>
      <c r="D43" s="16"/>
      <c r="E43" s="16"/>
      <c r="F43" s="16"/>
      <c r="G43" s="16"/>
      <c r="H43" s="16"/>
      <c r="I43" s="16"/>
      <c r="J43" s="16"/>
      <c r="K43" s="86"/>
    </row>
    <row r="44" ht="15">
      <c r="A44" s="75"/>
    </row>
    <row r="46" ht="15.75">
      <c r="A46" s="72" t="s">
        <v>151</v>
      </c>
    </row>
    <row r="47" ht="15.75">
      <c r="A47" s="16"/>
    </row>
    <row r="48" spans="4:13" ht="20.25" customHeight="1">
      <c r="D48" s="97"/>
      <c r="E48" s="97"/>
      <c r="F48" s="97"/>
      <c r="G48" s="97"/>
      <c r="H48" s="97"/>
      <c r="I48" s="97"/>
      <c r="J48" s="97"/>
      <c r="K48" s="97"/>
      <c r="L48" s="77" t="s">
        <v>237</v>
      </c>
      <c r="M48" s="77" t="s">
        <v>93</v>
      </c>
    </row>
    <row r="49" spans="4:13" ht="15">
      <c r="D49" s="90" t="s">
        <v>236</v>
      </c>
      <c r="E49" s="91"/>
      <c r="F49" s="91"/>
      <c r="G49" s="91"/>
      <c r="H49" s="91"/>
      <c r="I49" s="91"/>
      <c r="J49" s="91"/>
      <c r="K49" s="92"/>
      <c r="L49" s="77" t="s">
        <v>238</v>
      </c>
      <c r="M49" s="77" t="s">
        <v>239</v>
      </c>
    </row>
    <row r="50" spans="1:5" ht="15">
      <c r="A50" s="89" t="s">
        <v>128</v>
      </c>
      <c r="E50" s="93" t="s">
        <v>298</v>
      </c>
    </row>
    <row r="51" spans="1:11" ht="15">
      <c r="A51" s="212" t="s">
        <v>209</v>
      </c>
      <c r="D51" s="77" t="s">
        <v>89</v>
      </c>
      <c r="E51" s="77" t="s">
        <v>89</v>
      </c>
      <c r="F51" s="77" t="s">
        <v>90</v>
      </c>
      <c r="G51" s="77" t="s">
        <v>330</v>
      </c>
      <c r="H51" s="77" t="s">
        <v>91</v>
      </c>
      <c r="I51" s="77" t="s">
        <v>190</v>
      </c>
      <c r="J51" s="77" t="s">
        <v>92</v>
      </c>
      <c r="K51" s="78" t="s">
        <v>93</v>
      </c>
    </row>
    <row r="52" spans="1:11" ht="15">
      <c r="A52" s="93"/>
      <c r="D52" s="77" t="s">
        <v>94</v>
      </c>
      <c r="E52" s="77" t="s">
        <v>95</v>
      </c>
      <c r="F52" s="77" t="s">
        <v>96</v>
      </c>
      <c r="G52" s="77" t="s">
        <v>96</v>
      </c>
      <c r="H52" s="77" t="s">
        <v>96</v>
      </c>
      <c r="I52" s="77" t="s">
        <v>191</v>
      </c>
      <c r="J52" s="77" t="s">
        <v>97</v>
      </c>
      <c r="K52" s="78"/>
    </row>
    <row r="53" spans="4:13" ht="15">
      <c r="D53" s="77" t="s">
        <v>129</v>
      </c>
      <c r="E53" s="77" t="s">
        <v>129</v>
      </c>
      <c r="F53" s="77" t="s">
        <v>129</v>
      </c>
      <c r="G53" s="77" t="s">
        <v>129</v>
      </c>
      <c r="H53" s="77" t="s">
        <v>129</v>
      </c>
      <c r="I53" s="77" t="s">
        <v>129</v>
      </c>
      <c r="J53" s="77" t="s">
        <v>129</v>
      </c>
      <c r="K53" s="95" t="s">
        <v>129</v>
      </c>
      <c r="L53" s="95" t="s">
        <v>129</v>
      </c>
      <c r="M53" s="95" t="s">
        <v>129</v>
      </c>
    </row>
    <row r="54" spans="4:13" ht="15">
      <c r="D54" s="77"/>
      <c r="E54" s="77"/>
      <c r="F54" s="77"/>
      <c r="G54" s="77"/>
      <c r="H54" s="77"/>
      <c r="I54" s="77"/>
      <c r="J54" s="77"/>
      <c r="K54" s="95"/>
      <c r="L54" s="95"/>
      <c r="M54" s="95"/>
    </row>
    <row r="55" spans="1:13" ht="15">
      <c r="A55" s="89" t="s">
        <v>210</v>
      </c>
      <c r="D55" s="152">
        <v>277114</v>
      </c>
      <c r="E55" s="152">
        <v>91713</v>
      </c>
      <c r="F55" s="152">
        <v>31364</v>
      </c>
      <c r="G55" s="152">
        <v>0</v>
      </c>
      <c r="H55" s="152">
        <v>-11082</v>
      </c>
      <c r="I55" s="152">
        <v>-34542</v>
      </c>
      <c r="J55" s="152">
        <v>250986</v>
      </c>
      <c r="K55" s="152">
        <f>SUM(D55:J55)</f>
        <v>605553</v>
      </c>
      <c r="L55" s="152">
        <v>180979</v>
      </c>
      <c r="M55" s="152">
        <f>+K55+L55</f>
        <v>786532</v>
      </c>
    </row>
    <row r="56" spans="4:13" ht="15">
      <c r="D56" s="96"/>
      <c r="E56" s="96"/>
      <c r="F56" s="96"/>
      <c r="G56" s="96"/>
      <c r="H56" s="96"/>
      <c r="I56" s="96"/>
      <c r="J56" s="96"/>
      <c r="K56" s="97"/>
      <c r="L56" s="97"/>
      <c r="M56" s="97"/>
    </row>
    <row r="57" spans="1:13" ht="15">
      <c r="A57" s="84" t="s">
        <v>207</v>
      </c>
      <c r="D57" s="96">
        <v>0</v>
      </c>
      <c r="E57" s="96">
        <v>0</v>
      </c>
      <c r="F57" s="96">
        <v>0</v>
      </c>
      <c r="G57" s="96"/>
      <c r="H57" s="96">
        <v>41</v>
      </c>
      <c r="I57" s="96">
        <v>0</v>
      </c>
      <c r="J57" s="96">
        <v>0</v>
      </c>
      <c r="K57" s="97">
        <f>SUM(D57:J57)</f>
        <v>41</v>
      </c>
      <c r="L57" s="97">
        <v>0</v>
      </c>
      <c r="M57" s="97">
        <f>+K57+L57</f>
        <v>41</v>
      </c>
    </row>
    <row r="58" spans="1:13" ht="15">
      <c r="A58" s="84" t="s">
        <v>38</v>
      </c>
      <c r="D58" s="152">
        <v>0</v>
      </c>
      <c r="E58" s="152">
        <v>0</v>
      </c>
      <c r="F58" s="152">
        <v>0</v>
      </c>
      <c r="G58" s="152"/>
      <c r="H58" s="152">
        <v>0</v>
      </c>
      <c r="I58" s="152">
        <v>0</v>
      </c>
      <c r="J58" s="152">
        <v>-24167</v>
      </c>
      <c r="K58" s="152">
        <f>SUM(D58:J58)</f>
        <v>-24167</v>
      </c>
      <c r="L58" s="152">
        <v>-9564</v>
      </c>
      <c r="M58" s="152">
        <f>+K58+L58</f>
        <v>-33731</v>
      </c>
    </row>
    <row r="59" spans="1:13" ht="15">
      <c r="A59" s="84" t="s">
        <v>292</v>
      </c>
      <c r="D59" s="96"/>
      <c r="E59" s="96"/>
      <c r="F59" s="96"/>
      <c r="G59" s="96"/>
      <c r="H59" s="96"/>
      <c r="I59" s="96"/>
      <c r="J59" s="96"/>
      <c r="K59" s="97"/>
      <c r="L59" s="97"/>
      <c r="M59" s="97"/>
    </row>
    <row r="60" spans="1:13" ht="15">
      <c r="A60" s="84" t="s">
        <v>291</v>
      </c>
      <c r="D60" s="152">
        <f>SUM(D57:D58)</f>
        <v>0</v>
      </c>
      <c r="E60" s="152">
        <f aca="true" t="shared" si="5" ref="E60:M60">SUM(E57:E58)</f>
        <v>0</v>
      </c>
      <c r="F60" s="152">
        <f t="shared" si="5"/>
        <v>0</v>
      </c>
      <c r="G60" s="152">
        <f t="shared" si="5"/>
        <v>0</v>
      </c>
      <c r="H60" s="152">
        <f t="shared" si="5"/>
        <v>41</v>
      </c>
      <c r="I60" s="152">
        <f t="shared" si="5"/>
        <v>0</v>
      </c>
      <c r="J60" s="152">
        <f t="shared" si="5"/>
        <v>-24167</v>
      </c>
      <c r="K60" s="152">
        <f t="shared" si="5"/>
        <v>-24126</v>
      </c>
      <c r="L60" s="152">
        <f t="shared" si="5"/>
        <v>-9564</v>
      </c>
      <c r="M60" s="152">
        <f t="shared" si="5"/>
        <v>-33690</v>
      </c>
    </row>
    <row r="61" spans="4:13" ht="15">
      <c r="D61" s="96"/>
      <c r="E61" s="96"/>
      <c r="F61" s="96"/>
      <c r="G61" s="96"/>
      <c r="H61" s="96"/>
      <c r="I61" s="96"/>
      <c r="J61" s="96"/>
      <c r="K61" s="97"/>
      <c r="L61" s="97"/>
      <c r="M61" s="97"/>
    </row>
    <row r="62" spans="1:13" ht="15">
      <c r="A62" s="84" t="s">
        <v>293</v>
      </c>
      <c r="D62" s="96"/>
      <c r="E62" s="96"/>
      <c r="F62" s="96"/>
      <c r="G62" s="96"/>
      <c r="H62" s="96"/>
      <c r="I62" s="96"/>
      <c r="J62" s="96"/>
      <c r="K62" s="97"/>
      <c r="L62" s="97"/>
      <c r="M62" s="97"/>
    </row>
    <row r="63" spans="1:13" ht="15">
      <c r="A63" s="84" t="s">
        <v>295</v>
      </c>
      <c r="D63" s="96">
        <v>1413</v>
      </c>
      <c r="E63" s="96">
        <v>1583</v>
      </c>
      <c r="F63" s="96">
        <v>1028</v>
      </c>
      <c r="G63" s="96"/>
      <c r="H63" s="96">
        <v>0</v>
      </c>
      <c r="I63" s="96">
        <v>0</v>
      </c>
      <c r="J63" s="96">
        <v>0</v>
      </c>
      <c r="K63" s="97">
        <f>SUM(D63:J63)</f>
        <v>4024</v>
      </c>
      <c r="L63" s="97">
        <v>0</v>
      </c>
      <c r="M63" s="97">
        <f>+K63+L63</f>
        <v>4024</v>
      </c>
    </row>
    <row r="64" spans="1:13" ht="15">
      <c r="A64" s="84" t="s">
        <v>305</v>
      </c>
      <c r="D64" s="96">
        <v>0</v>
      </c>
      <c r="E64" s="96">
        <v>0</v>
      </c>
      <c r="F64" s="96">
        <v>0</v>
      </c>
      <c r="G64" s="96"/>
      <c r="H64" s="96">
        <v>0</v>
      </c>
      <c r="I64" s="96">
        <v>-13130</v>
      </c>
      <c r="J64" s="96">
        <v>0</v>
      </c>
      <c r="K64" s="97">
        <f>SUM(D64:J64)</f>
        <v>-13130</v>
      </c>
      <c r="L64" s="97">
        <v>0</v>
      </c>
      <c r="M64" s="97">
        <f>+K64+L64</f>
        <v>-13130</v>
      </c>
    </row>
    <row r="65" spans="1:13" ht="15">
      <c r="A65" s="84" t="s">
        <v>332</v>
      </c>
      <c r="D65" s="96"/>
      <c r="E65" s="96"/>
      <c r="F65" s="96"/>
      <c r="G65" s="96"/>
      <c r="H65" s="96"/>
      <c r="I65" s="96"/>
      <c r="J65" s="96">
        <v>-7436</v>
      </c>
      <c r="K65" s="97">
        <f>SUM(D65:J65)</f>
        <v>-7436</v>
      </c>
      <c r="L65" s="97"/>
      <c r="M65" s="97">
        <f>+K65+L65</f>
        <v>-7436</v>
      </c>
    </row>
    <row r="66" spans="1:13" ht="15">
      <c r="A66" s="84" t="s">
        <v>242</v>
      </c>
      <c r="D66" s="96">
        <v>0</v>
      </c>
      <c r="E66" s="96">
        <v>0</v>
      </c>
      <c r="F66" s="96">
        <v>0</v>
      </c>
      <c r="G66" s="96"/>
      <c r="H66" s="96">
        <v>0</v>
      </c>
      <c r="I66" s="96">
        <v>0</v>
      </c>
      <c r="J66" s="96"/>
      <c r="K66" s="97">
        <f>SUM(D66:J66)</f>
        <v>0</v>
      </c>
      <c r="L66" s="97">
        <v>-21422</v>
      </c>
      <c r="M66" s="97">
        <f>+K66+L66</f>
        <v>-21422</v>
      </c>
    </row>
    <row r="67" spans="4:11" ht="5.25" customHeight="1">
      <c r="D67" s="96"/>
      <c r="E67" s="96"/>
      <c r="F67" s="96"/>
      <c r="G67" s="96"/>
      <c r="H67" s="96"/>
      <c r="I67" s="96"/>
      <c r="J67" s="96"/>
      <c r="K67" s="97"/>
    </row>
    <row r="68" spans="1:13" ht="20.25" customHeight="1" thickBot="1">
      <c r="A68" s="89" t="s">
        <v>324</v>
      </c>
      <c r="D68" s="98">
        <f>+D55+D60+SUM(D63:D66)</f>
        <v>278527</v>
      </c>
      <c r="E68" s="98">
        <f aca="true" t="shared" si="6" ref="E68:M68">+E55+E60+SUM(E63:E66)</f>
        <v>93296</v>
      </c>
      <c r="F68" s="98">
        <f t="shared" si="6"/>
        <v>32392</v>
      </c>
      <c r="G68" s="98">
        <f t="shared" si="6"/>
        <v>0</v>
      </c>
      <c r="H68" s="98">
        <f t="shared" si="6"/>
        <v>-11041</v>
      </c>
      <c r="I68" s="98">
        <f t="shared" si="6"/>
        <v>-47672</v>
      </c>
      <c r="J68" s="98">
        <f t="shared" si="6"/>
        <v>219383</v>
      </c>
      <c r="K68" s="98">
        <f t="shared" si="6"/>
        <v>564885</v>
      </c>
      <c r="L68" s="98">
        <f t="shared" si="6"/>
        <v>149993</v>
      </c>
      <c r="M68" s="98">
        <f t="shared" si="6"/>
        <v>714878</v>
      </c>
    </row>
    <row r="69" spans="4:11" ht="20.25" customHeight="1" thickTop="1">
      <c r="D69" s="97"/>
      <c r="E69" s="97"/>
      <c r="F69" s="97"/>
      <c r="G69" s="97"/>
      <c r="H69" s="97"/>
      <c r="I69" s="97"/>
      <c r="J69" s="97"/>
      <c r="K69" s="97"/>
    </row>
    <row r="70" spans="4:11" ht="20.25" customHeight="1">
      <c r="D70" s="97"/>
      <c r="E70" s="97"/>
      <c r="F70" s="97"/>
      <c r="G70" s="97"/>
      <c r="H70" s="97"/>
      <c r="I70" s="97"/>
      <c r="J70" s="97"/>
      <c r="K70" s="97"/>
    </row>
    <row r="71" spans="4:11" ht="20.25" customHeight="1">
      <c r="D71" s="97"/>
      <c r="E71" s="97"/>
      <c r="F71" s="97"/>
      <c r="G71" s="97"/>
      <c r="H71" s="97"/>
      <c r="I71" s="97"/>
      <c r="J71" s="97"/>
      <c r="K71" s="97"/>
    </row>
    <row r="72" spans="4:11" ht="20.25" customHeight="1">
      <c r="D72" s="97"/>
      <c r="E72" s="97"/>
      <c r="F72" s="97"/>
      <c r="G72" s="97"/>
      <c r="H72" s="97"/>
      <c r="I72" s="97"/>
      <c r="J72" s="97"/>
      <c r="K72" s="97"/>
    </row>
    <row r="73" spans="4:11" ht="20.25" customHeight="1">
      <c r="D73" s="97"/>
      <c r="E73" s="97"/>
      <c r="F73" s="97"/>
      <c r="G73" s="97"/>
      <c r="H73" s="97"/>
      <c r="I73" s="97"/>
      <c r="J73" s="97"/>
      <c r="K73" s="97"/>
    </row>
    <row r="74" spans="4:11" ht="20.25" customHeight="1">
      <c r="D74" s="97"/>
      <c r="E74" s="97"/>
      <c r="F74" s="97"/>
      <c r="G74" s="97"/>
      <c r="H74" s="97"/>
      <c r="I74" s="97"/>
      <c r="J74" s="97"/>
      <c r="K74" s="97"/>
    </row>
    <row r="75" spans="4:11" ht="20.25" customHeight="1">
      <c r="D75" s="97"/>
      <c r="E75" s="97"/>
      <c r="F75" s="97"/>
      <c r="G75" s="97"/>
      <c r="H75" s="97"/>
      <c r="I75" s="97"/>
      <c r="J75" s="97"/>
      <c r="K75" s="97"/>
    </row>
    <row r="76" spans="4:11" ht="20.25" customHeight="1">
      <c r="D76" s="97"/>
      <c r="E76" s="97"/>
      <c r="F76" s="97"/>
      <c r="G76" s="97"/>
      <c r="H76" s="97"/>
      <c r="I76" s="97"/>
      <c r="J76" s="97"/>
      <c r="K76" s="97"/>
    </row>
    <row r="77" spans="4:11" ht="20.25" customHeight="1">
      <c r="D77" s="97"/>
      <c r="E77" s="97"/>
      <c r="F77" s="97"/>
      <c r="G77" s="97"/>
      <c r="H77" s="97"/>
      <c r="I77" s="97"/>
      <c r="J77" s="97"/>
      <c r="K77" s="97"/>
    </row>
    <row r="78" spans="1:15" ht="21" customHeight="1">
      <c r="A78" s="221" t="s">
        <v>241</v>
      </c>
      <c r="B78" s="222"/>
      <c r="C78" s="222"/>
      <c r="D78" s="222"/>
      <c r="E78" s="222"/>
      <c r="F78" s="222"/>
      <c r="G78" s="222"/>
      <c r="H78" s="222"/>
      <c r="I78" s="222"/>
      <c r="J78" s="222"/>
      <c r="K78" s="222"/>
      <c r="L78" s="222"/>
      <c r="M78" s="222"/>
      <c r="N78" s="99"/>
      <c r="O78" s="99"/>
    </row>
    <row r="79" ht="15">
      <c r="K79" s="100"/>
    </row>
    <row r="80" ht="15">
      <c r="K80" s="100"/>
    </row>
    <row r="81" ht="24" customHeight="1"/>
    <row r="93" ht="15" customHeight="1"/>
  </sheetData>
  <mergeCells count="2">
    <mergeCell ref="A78:M78"/>
    <mergeCell ref="A39:M39"/>
  </mergeCells>
  <printOptions/>
  <pageMargins left="0.62" right="0.22" top="0.69" bottom="0.24" header="0.37" footer="0.16"/>
  <pageSetup horizontalDpi="600" verticalDpi="600" orientation="landscape" paperSize="9" scale="85" r:id="rId2"/>
  <rowBreaks count="1" manualBreakCount="1">
    <brk id="40" max="255" man="1"/>
  </rowBreaks>
  <drawing r:id="rId1"/>
</worksheet>
</file>

<file path=xl/worksheets/sheet4.xml><?xml version="1.0" encoding="utf-8"?>
<worksheet xmlns="http://schemas.openxmlformats.org/spreadsheetml/2006/main" xmlns:r="http://schemas.openxmlformats.org/officeDocument/2006/relationships">
  <dimension ref="A1:K46"/>
  <sheetViews>
    <sheetView workbookViewId="0" topLeftCell="A7">
      <selection activeCell="I12" sqref="I12"/>
    </sheetView>
  </sheetViews>
  <sheetFormatPr defaultColWidth="9.140625" defaultRowHeight="12.75"/>
  <cols>
    <col min="7" max="7" width="2.8515625" style="0" customWidth="1"/>
    <col min="8" max="8" width="1.7109375" style="0" customWidth="1"/>
    <col min="9" max="9" width="11.8515625" style="0" customWidth="1"/>
    <col min="10" max="10" width="1.1484375" style="0" customWidth="1"/>
    <col min="11" max="11" width="11.8515625" style="0" customWidth="1"/>
  </cols>
  <sheetData>
    <row r="1" spans="1:11" s="123" customFormat="1" ht="16.5" thickBot="1">
      <c r="A1" s="71" t="s">
        <v>233</v>
      </c>
      <c r="B1" s="43"/>
      <c r="C1" s="43"/>
      <c r="D1" s="43"/>
      <c r="E1" s="43"/>
      <c r="F1" s="43"/>
      <c r="G1" s="43"/>
      <c r="H1" s="43"/>
      <c r="I1" s="43"/>
      <c r="J1" s="43"/>
      <c r="K1" s="124"/>
    </row>
    <row r="2" spans="1:10" s="123" customFormat="1" ht="15.75">
      <c r="A2" s="42" t="str">
        <f>+'Shareholders Equity'!A2</f>
        <v>Quarterly report on consolidated results for the financial quarter ended 31 December 2006</v>
      </c>
      <c r="B2" s="16"/>
      <c r="C2" s="16"/>
      <c r="D2" s="16"/>
      <c r="E2" s="16"/>
      <c r="F2" s="16"/>
      <c r="G2" s="16"/>
      <c r="H2" s="16"/>
      <c r="I2" s="16"/>
      <c r="J2" s="16"/>
    </row>
    <row r="3" spans="1:10" s="123" customFormat="1" ht="15.75">
      <c r="A3" s="42" t="s">
        <v>154</v>
      </c>
      <c r="B3" s="16"/>
      <c r="C3" s="16"/>
      <c r="D3" s="16"/>
      <c r="E3" s="16"/>
      <c r="F3" s="16"/>
      <c r="G3" s="16"/>
      <c r="H3" s="16"/>
      <c r="I3" s="16"/>
      <c r="J3" s="16"/>
    </row>
    <row r="4" s="123" customFormat="1" ht="15"/>
    <row r="5" s="123" customFormat="1" ht="15"/>
    <row r="6" s="123" customFormat="1" ht="15.75">
      <c r="A6" s="125" t="s">
        <v>152</v>
      </c>
    </row>
    <row r="7" s="123" customFormat="1" ht="15.75">
      <c r="A7" s="16"/>
    </row>
    <row r="8" ht="18.75">
      <c r="A8" s="44"/>
    </row>
    <row r="9" spans="1:11" s="87" customFormat="1" ht="15">
      <c r="A9" s="84"/>
      <c r="I9" s="79" t="s">
        <v>326</v>
      </c>
      <c r="J9" s="79"/>
      <c r="K9" s="214" t="s">
        <v>325</v>
      </c>
    </row>
    <row r="10" spans="9:11" s="87" customFormat="1" ht="14.25">
      <c r="I10" s="126" t="s">
        <v>52</v>
      </c>
      <c r="K10" s="126" t="s">
        <v>52</v>
      </c>
    </row>
    <row r="11" spans="9:11" s="87" customFormat="1" ht="15">
      <c r="I11" s="127"/>
      <c r="K11" s="128"/>
    </row>
    <row r="12" spans="1:11" s="87" customFormat="1" ht="15">
      <c r="A12" s="129" t="s">
        <v>314</v>
      </c>
      <c r="C12" s="130"/>
      <c r="D12" s="130"/>
      <c r="E12" s="130"/>
      <c r="F12" s="130"/>
      <c r="I12" s="131">
        <v>-110158</v>
      </c>
      <c r="K12" s="132">
        <v>73907</v>
      </c>
    </row>
    <row r="13" spans="1:11" s="87" customFormat="1" ht="15">
      <c r="A13" s="129"/>
      <c r="C13" s="130"/>
      <c r="D13" s="130"/>
      <c r="E13" s="130"/>
      <c r="F13" s="130"/>
      <c r="I13" s="133"/>
      <c r="K13" s="134"/>
    </row>
    <row r="14" spans="1:11" s="87" customFormat="1" ht="15">
      <c r="A14" s="129" t="s">
        <v>153</v>
      </c>
      <c r="C14" s="130"/>
      <c r="D14" s="130"/>
      <c r="E14" s="130"/>
      <c r="F14" s="130"/>
      <c r="I14" s="131">
        <v>-252359</v>
      </c>
      <c r="K14" s="132">
        <v>-69000</v>
      </c>
    </row>
    <row r="15" spans="1:11" s="87" customFormat="1" ht="15">
      <c r="A15" s="129"/>
      <c r="C15" s="130"/>
      <c r="D15" s="130"/>
      <c r="E15" s="130"/>
      <c r="F15" s="130"/>
      <c r="I15" s="133"/>
      <c r="K15" s="134"/>
    </row>
    <row r="16" spans="1:11" s="87" customFormat="1" ht="15">
      <c r="A16" s="129" t="s">
        <v>286</v>
      </c>
      <c r="C16" s="130"/>
      <c r="D16" s="130"/>
      <c r="E16" s="130"/>
      <c r="F16" s="130"/>
      <c r="I16" s="131">
        <v>353800</v>
      </c>
      <c r="K16" s="132">
        <v>245748</v>
      </c>
    </row>
    <row r="17" spans="1:11" s="87" customFormat="1" ht="15">
      <c r="A17" s="129"/>
      <c r="C17" s="130"/>
      <c r="D17" s="130"/>
      <c r="E17" s="130"/>
      <c r="F17" s="130"/>
      <c r="I17" s="133"/>
      <c r="K17" s="134"/>
    </row>
    <row r="18" spans="1:11" s="87" customFormat="1" ht="15">
      <c r="A18" s="129" t="s">
        <v>215</v>
      </c>
      <c r="C18" s="130"/>
      <c r="D18" s="130"/>
      <c r="E18" s="130"/>
      <c r="F18" s="130"/>
      <c r="I18" s="135">
        <f>SUM(I12:I16)</f>
        <v>-8717</v>
      </c>
      <c r="K18" s="136">
        <f>SUM(K12:K17)</f>
        <v>250655</v>
      </c>
    </row>
    <row r="19" spans="1:11" s="87" customFormat="1" ht="15">
      <c r="A19" s="130"/>
      <c r="B19" s="129"/>
      <c r="C19" s="130"/>
      <c r="D19" s="130"/>
      <c r="E19" s="130"/>
      <c r="F19" s="130"/>
      <c r="I19" s="133"/>
      <c r="K19" s="134"/>
    </row>
    <row r="20" spans="1:11" s="87" customFormat="1" ht="15">
      <c r="A20" s="130" t="s">
        <v>307</v>
      </c>
      <c r="B20" s="129"/>
      <c r="C20" s="130"/>
      <c r="D20" s="130"/>
      <c r="E20" s="130"/>
      <c r="F20" s="130"/>
      <c r="I20" s="131">
        <v>373767</v>
      </c>
      <c r="K20" s="132">
        <v>190069</v>
      </c>
    </row>
    <row r="21" spans="1:11" s="87" customFormat="1" ht="15">
      <c r="A21" s="130"/>
      <c r="B21" s="129"/>
      <c r="C21" s="130"/>
      <c r="D21" s="130"/>
      <c r="E21" s="130"/>
      <c r="F21" s="130"/>
      <c r="I21" s="137"/>
      <c r="K21" s="138"/>
    </row>
    <row r="22" spans="1:11" s="87" customFormat="1" ht="15.75" thickBot="1">
      <c r="A22" s="130" t="s">
        <v>308</v>
      </c>
      <c r="B22" s="129"/>
      <c r="C22" s="130"/>
      <c r="D22" s="130"/>
      <c r="E22" s="130"/>
      <c r="F22" s="130"/>
      <c r="I22" s="139">
        <f>SUM(I18:I20)</f>
        <v>365050</v>
      </c>
      <c r="J22" s="140"/>
      <c r="K22" s="141">
        <f>SUM(K18:K20)</f>
        <v>440724</v>
      </c>
    </row>
    <row r="23" spans="1:10" s="87" customFormat="1" ht="15.75" thickTop="1">
      <c r="A23" s="130"/>
      <c r="B23" s="130"/>
      <c r="C23" s="130"/>
      <c r="D23" s="130"/>
      <c r="E23" s="130"/>
      <c r="F23" s="130"/>
      <c r="G23" s="130"/>
      <c r="H23" s="130"/>
      <c r="I23" s="142"/>
      <c r="J23" s="143"/>
    </row>
    <row r="24" spans="1:10" s="87" customFormat="1" ht="15">
      <c r="A24" s="130"/>
      <c r="B24" s="130"/>
      <c r="C24" s="130"/>
      <c r="D24" s="130"/>
      <c r="E24" s="130"/>
      <c r="F24" s="130"/>
      <c r="G24" s="130"/>
      <c r="H24" s="130"/>
      <c r="I24" s="142"/>
      <c r="J24" s="144"/>
    </row>
    <row r="25" spans="1:10" s="87" customFormat="1" ht="15">
      <c r="A25" s="202" t="s">
        <v>275</v>
      </c>
      <c r="B25" s="130"/>
      <c r="C25" s="130"/>
      <c r="D25" s="130"/>
      <c r="E25" s="130"/>
      <c r="F25" s="130"/>
      <c r="G25" s="130"/>
      <c r="H25" s="130"/>
      <c r="I25" s="142"/>
      <c r="J25" s="144"/>
    </row>
    <row r="26" spans="1:11" s="87" customFormat="1" ht="15">
      <c r="A26" s="130" t="s">
        <v>276</v>
      </c>
      <c r="B26" s="130"/>
      <c r="C26" s="130"/>
      <c r="D26" s="130"/>
      <c r="E26" s="130"/>
      <c r="F26" s="130"/>
      <c r="G26" s="130"/>
      <c r="H26" s="130"/>
      <c r="I26" s="81">
        <f>+CBS!J37</f>
        <v>149342</v>
      </c>
      <c r="J26" s="144"/>
      <c r="K26" s="81">
        <v>147063</v>
      </c>
    </row>
    <row r="27" spans="1:11" s="87" customFormat="1" ht="15">
      <c r="A27" s="130" t="s">
        <v>306</v>
      </c>
      <c r="B27" s="130"/>
      <c r="C27" s="130"/>
      <c r="D27" s="130"/>
      <c r="E27" s="130"/>
      <c r="F27" s="130"/>
      <c r="G27" s="130"/>
      <c r="H27" s="130"/>
      <c r="I27" s="81">
        <f>+CBS!J36</f>
        <v>220671</v>
      </c>
      <c r="J27" s="144"/>
      <c r="K27" s="81">
        <v>293661</v>
      </c>
    </row>
    <row r="28" spans="1:11" s="87" customFormat="1" ht="15">
      <c r="A28" s="130" t="s">
        <v>343</v>
      </c>
      <c r="B28" s="130"/>
      <c r="C28" s="130"/>
      <c r="D28" s="130"/>
      <c r="E28" s="130"/>
      <c r="F28" s="130"/>
      <c r="G28" s="130"/>
      <c r="H28" s="130"/>
      <c r="I28" s="81">
        <v>-4963</v>
      </c>
      <c r="J28" s="144"/>
      <c r="K28" s="81">
        <v>0</v>
      </c>
    </row>
    <row r="29" spans="1:11" s="87" customFormat="1" ht="15.75" thickBot="1">
      <c r="A29" s="130"/>
      <c r="B29" s="130"/>
      <c r="C29" s="130"/>
      <c r="D29" s="130"/>
      <c r="E29" s="130"/>
      <c r="F29" s="130"/>
      <c r="G29" s="130"/>
      <c r="H29" s="130"/>
      <c r="I29" s="203">
        <f>SUM(I26:I28)</f>
        <v>365050</v>
      </c>
      <c r="J29" s="144"/>
      <c r="K29" s="203">
        <f>SUM(K26:K28)</f>
        <v>440724</v>
      </c>
    </row>
    <row r="30" spans="1:10" s="87" customFormat="1" ht="15.75" thickTop="1">
      <c r="A30" s="130"/>
      <c r="B30" s="130"/>
      <c r="C30" s="130"/>
      <c r="D30" s="130"/>
      <c r="E30" s="130"/>
      <c r="F30" s="130"/>
      <c r="G30" s="130"/>
      <c r="H30" s="130"/>
      <c r="I30" s="142"/>
      <c r="J30" s="144"/>
    </row>
    <row r="31" spans="1:10" s="87" customFormat="1" ht="15">
      <c r="A31" s="130"/>
      <c r="B31" s="130"/>
      <c r="C31" s="130"/>
      <c r="D31" s="130"/>
      <c r="E31" s="130"/>
      <c r="F31" s="130"/>
      <c r="G31" s="130"/>
      <c r="H31" s="130"/>
      <c r="I31" s="142"/>
      <c r="J31" s="144"/>
    </row>
    <row r="32" spans="1:10" s="87" customFormat="1" ht="15">
      <c r="A32" s="130"/>
      <c r="B32" s="130"/>
      <c r="C32" s="130"/>
      <c r="D32" s="130"/>
      <c r="E32" s="130"/>
      <c r="F32" s="130"/>
      <c r="G32" s="130"/>
      <c r="H32" s="130"/>
      <c r="I32" s="142"/>
      <c r="J32" s="144"/>
    </row>
    <row r="33" spans="1:11" s="87" customFormat="1" ht="15">
      <c r="A33" s="130"/>
      <c r="B33" s="130"/>
      <c r="C33" s="130"/>
      <c r="D33" s="130"/>
      <c r="E33" s="130"/>
      <c r="F33" s="130"/>
      <c r="G33" s="130"/>
      <c r="H33" s="130"/>
      <c r="I33" s="142"/>
      <c r="J33" s="144"/>
      <c r="K33" s="165"/>
    </row>
    <row r="34" spans="1:11" s="87" customFormat="1" ht="15">
      <c r="A34" s="130"/>
      <c r="B34" s="130"/>
      <c r="C34" s="130"/>
      <c r="D34" s="130"/>
      <c r="E34" s="130"/>
      <c r="F34" s="130"/>
      <c r="G34" s="130"/>
      <c r="H34" s="130"/>
      <c r="I34" s="142"/>
      <c r="J34" s="144"/>
      <c r="K34" s="165"/>
    </row>
    <row r="35" spans="1:10" s="87" customFormat="1" ht="15">
      <c r="A35" s="130"/>
      <c r="B35" s="130"/>
      <c r="C35" s="130"/>
      <c r="D35" s="130"/>
      <c r="E35" s="130"/>
      <c r="F35" s="130"/>
      <c r="G35" s="130"/>
      <c r="H35" s="130"/>
      <c r="I35" s="142"/>
      <c r="J35" s="144"/>
    </row>
    <row r="36" spans="1:10" s="87" customFormat="1" ht="15">
      <c r="A36" s="130"/>
      <c r="B36" s="130"/>
      <c r="C36" s="130"/>
      <c r="D36" s="130"/>
      <c r="E36" s="130"/>
      <c r="F36" s="130"/>
      <c r="G36" s="130"/>
      <c r="H36" s="130"/>
      <c r="I36" s="142"/>
      <c r="J36" s="144"/>
    </row>
    <row r="37" spans="1:10" s="87" customFormat="1" ht="15">
      <c r="A37" s="130"/>
      <c r="B37" s="130"/>
      <c r="C37" s="130"/>
      <c r="D37" s="130"/>
      <c r="E37" s="130"/>
      <c r="F37" s="130"/>
      <c r="G37" s="130"/>
      <c r="H37" s="130"/>
      <c r="I37" s="142"/>
      <c r="J37" s="144"/>
    </row>
    <row r="38" spans="1:10" s="87" customFormat="1" ht="15">
      <c r="A38" s="130"/>
      <c r="B38" s="130"/>
      <c r="C38" s="130"/>
      <c r="D38" s="130"/>
      <c r="E38" s="130"/>
      <c r="F38" s="130"/>
      <c r="G38" s="130"/>
      <c r="H38" s="130"/>
      <c r="I38" s="142"/>
      <c r="J38" s="144"/>
    </row>
    <row r="39" spans="1:10" s="87" customFormat="1" ht="15">
      <c r="A39" s="130"/>
      <c r="B39" s="130"/>
      <c r="C39" s="130"/>
      <c r="D39" s="130"/>
      <c r="E39" s="130"/>
      <c r="F39" s="130"/>
      <c r="G39" s="130"/>
      <c r="H39" s="130"/>
      <c r="I39" s="142"/>
      <c r="J39" s="144"/>
    </row>
    <row r="40" spans="1:10" s="87" customFormat="1" ht="15">
      <c r="A40" s="130"/>
      <c r="B40" s="130"/>
      <c r="C40" s="130"/>
      <c r="D40" s="130"/>
      <c r="E40" s="130"/>
      <c r="F40" s="130"/>
      <c r="G40" s="130"/>
      <c r="H40" s="130"/>
      <c r="I40" s="142"/>
      <c r="J40" s="144"/>
    </row>
    <row r="41" spans="1:10" s="87" customFormat="1" ht="15">
      <c r="A41" s="130"/>
      <c r="B41" s="130"/>
      <c r="C41" s="130"/>
      <c r="D41" s="130"/>
      <c r="E41" s="130"/>
      <c r="F41" s="130"/>
      <c r="G41" s="130"/>
      <c r="H41" s="130"/>
      <c r="I41" s="142"/>
      <c r="J41" s="144"/>
    </row>
    <row r="42" spans="1:10" s="87" customFormat="1" ht="15">
      <c r="A42" s="130"/>
      <c r="B42" s="130"/>
      <c r="C42" s="130"/>
      <c r="D42" s="130"/>
      <c r="E42" s="130"/>
      <c r="F42" s="130"/>
      <c r="G42" s="130"/>
      <c r="H42" s="130"/>
      <c r="I42" s="142"/>
      <c r="J42" s="144"/>
    </row>
    <row r="43" spans="1:10" s="87" customFormat="1" ht="15">
      <c r="A43" s="130"/>
      <c r="B43" s="130"/>
      <c r="C43" s="130"/>
      <c r="D43" s="130"/>
      <c r="E43" s="130"/>
      <c r="F43" s="130"/>
      <c r="G43" s="130"/>
      <c r="H43" s="130"/>
      <c r="I43" s="142"/>
      <c r="J43" s="144"/>
    </row>
    <row r="44" spans="1:10" s="87" customFormat="1" ht="15">
      <c r="A44" s="130"/>
      <c r="B44" s="130"/>
      <c r="C44" s="130"/>
      <c r="D44" s="130"/>
      <c r="E44" s="130"/>
      <c r="F44" s="130"/>
      <c r="G44" s="130"/>
      <c r="H44" s="130"/>
      <c r="I44" s="142"/>
      <c r="J44" s="144"/>
    </row>
    <row r="45" s="87" customFormat="1" ht="14.25"/>
    <row r="46" spans="1:11" s="87" customFormat="1" ht="35.25" customHeight="1">
      <c r="A46" s="218" t="s">
        <v>244</v>
      </c>
      <c r="B46" s="223"/>
      <c r="C46" s="223"/>
      <c r="D46" s="223"/>
      <c r="E46" s="223"/>
      <c r="F46" s="223"/>
      <c r="G46" s="223"/>
      <c r="H46" s="223"/>
      <c r="I46" s="223"/>
      <c r="J46" s="223"/>
      <c r="K46" s="223"/>
    </row>
  </sheetData>
  <mergeCells count="1">
    <mergeCell ref="A46:K46"/>
  </mergeCells>
  <printOptions/>
  <pageMargins left="0.75" right="0.4"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1"/>
  <dimension ref="A1:P264"/>
  <sheetViews>
    <sheetView showGridLines="0" tabSelected="1" view="pageBreakPreview" zoomScaleSheetLayoutView="100" workbookViewId="0" topLeftCell="A115">
      <selection activeCell="C122" sqref="C122:K122"/>
    </sheetView>
  </sheetViews>
  <sheetFormatPr defaultColWidth="9.140625" defaultRowHeight="12.75"/>
  <cols>
    <col min="1" max="1" width="4.7109375" style="18" customWidth="1"/>
    <col min="2" max="2" width="10.140625" style="18" bestFit="1" customWidth="1"/>
    <col min="3" max="3" width="9.140625" style="18" customWidth="1"/>
    <col min="4" max="4" width="13.140625" style="18" customWidth="1"/>
    <col min="5" max="5" width="11.57421875" style="18" customWidth="1"/>
    <col min="6" max="6" width="10.57421875" style="18" customWidth="1"/>
    <col min="7" max="7" width="9.7109375" style="18" customWidth="1"/>
    <col min="8" max="8" width="13.140625" style="18" customWidth="1"/>
    <col min="9" max="9" width="12.00390625" style="18" customWidth="1"/>
    <col min="10" max="10" width="13.140625" style="18" customWidth="1"/>
    <col min="11" max="11" width="11.57421875" style="18" customWidth="1"/>
    <col min="12" max="12" width="9.140625" style="70" customWidth="1"/>
    <col min="13" max="16384" width="9.140625" style="18" customWidth="1"/>
  </cols>
  <sheetData>
    <row r="1" ht="18.75">
      <c r="A1" s="17" t="s">
        <v>98</v>
      </c>
    </row>
    <row r="2" ht="11.25" customHeight="1">
      <c r="A2" s="17"/>
    </row>
    <row r="3" ht="15.75">
      <c r="A3" s="145" t="s">
        <v>327</v>
      </c>
    </row>
    <row r="5" spans="1:11" ht="12.75">
      <c r="A5" s="19" t="s">
        <v>99</v>
      </c>
      <c r="B5" s="20"/>
      <c r="C5" s="20"/>
      <c r="D5" s="20"/>
      <c r="E5" s="20"/>
      <c r="F5" s="20"/>
      <c r="G5" s="20"/>
      <c r="H5" s="20"/>
      <c r="I5" s="20"/>
      <c r="J5" s="20"/>
      <c r="K5" s="20"/>
    </row>
    <row r="6" spans="1:11" ht="12.75">
      <c r="A6" s="20"/>
      <c r="B6" s="20"/>
      <c r="C6" s="20"/>
      <c r="D6" s="20"/>
      <c r="E6" s="20"/>
      <c r="F6" s="20"/>
      <c r="G6" s="20"/>
      <c r="H6" s="20"/>
      <c r="I6" s="20"/>
      <c r="J6" s="20"/>
      <c r="K6" s="20"/>
    </row>
    <row r="7" spans="1:11" ht="12.75">
      <c r="A7" s="21" t="s">
        <v>100</v>
      </c>
      <c r="B7" s="20"/>
      <c r="C7" s="20"/>
      <c r="D7" s="20"/>
      <c r="E7" s="20"/>
      <c r="F7" s="20"/>
      <c r="G7" s="20"/>
      <c r="H7" s="20"/>
      <c r="I7" s="20"/>
      <c r="J7" s="20"/>
      <c r="K7" s="20"/>
    </row>
    <row r="8" spans="1:11" ht="16.5" customHeight="1">
      <c r="A8" s="21"/>
      <c r="B8" s="230" t="s">
        <v>245</v>
      </c>
      <c r="C8" s="231"/>
      <c r="D8" s="231"/>
      <c r="E8" s="231"/>
      <c r="F8" s="231"/>
      <c r="G8" s="231"/>
      <c r="H8" s="231"/>
      <c r="I8" s="231"/>
      <c r="J8" s="231"/>
      <c r="K8" s="231"/>
    </row>
    <row r="9" spans="1:11" ht="30" customHeight="1">
      <c r="A9" s="21"/>
      <c r="B9" s="230" t="s">
        <v>309</v>
      </c>
      <c r="C9" s="231"/>
      <c r="D9" s="231"/>
      <c r="E9" s="231"/>
      <c r="F9" s="231"/>
      <c r="G9" s="231"/>
      <c r="H9" s="231"/>
      <c r="I9" s="231"/>
      <c r="J9" s="231"/>
      <c r="K9" s="231"/>
    </row>
    <row r="10" spans="1:11" ht="42" customHeight="1">
      <c r="A10" s="21"/>
      <c r="B10" s="230" t="s">
        <v>26</v>
      </c>
      <c r="C10" s="231"/>
      <c r="D10" s="231"/>
      <c r="E10" s="231"/>
      <c r="F10" s="231"/>
      <c r="G10" s="231"/>
      <c r="H10" s="231"/>
      <c r="I10" s="231"/>
      <c r="J10" s="231"/>
      <c r="K10" s="231"/>
    </row>
    <row r="11" spans="2:11" ht="28.5" customHeight="1">
      <c r="B11" s="230" t="s">
        <v>310</v>
      </c>
      <c r="C11" s="231"/>
      <c r="D11" s="231"/>
      <c r="E11" s="231"/>
      <c r="F11" s="231"/>
      <c r="G11" s="231"/>
      <c r="H11" s="231"/>
      <c r="I11" s="231"/>
      <c r="J11" s="231"/>
      <c r="K11" s="231"/>
    </row>
    <row r="12" spans="2:11" ht="6" customHeight="1">
      <c r="B12" s="39"/>
      <c r="C12" s="54"/>
      <c r="D12" s="54"/>
      <c r="E12" s="54"/>
      <c r="F12" s="54"/>
      <c r="G12" s="54"/>
      <c r="H12" s="54"/>
      <c r="I12" s="54"/>
      <c r="J12" s="54"/>
      <c r="K12" s="54"/>
    </row>
    <row r="13" spans="2:11" ht="12.75">
      <c r="B13" s="39" t="s">
        <v>246</v>
      </c>
      <c r="C13" s="147" t="s">
        <v>263</v>
      </c>
      <c r="D13" s="147"/>
      <c r="E13" s="147"/>
      <c r="F13" s="147"/>
      <c r="G13" s="147"/>
      <c r="H13" s="147"/>
      <c r="I13" s="146"/>
      <c r="J13" s="146"/>
      <c r="K13" s="54"/>
    </row>
    <row r="14" spans="2:11" ht="12.75">
      <c r="B14" s="39" t="s">
        <v>247</v>
      </c>
      <c r="C14" s="147" t="s">
        <v>311</v>
      </c>
      <c r="D14" s="148"/>
      <c r="E14" s="148"/>
      <c r="F14" s="148"/>
      <c r="G14" s="148"/>
      <c r="H14" s="148"/>
      <c r="I14" s="54"/>
      <c r="J14" s="54"/>
      <c r="K14" s="54"/>
    </row>
    <row r="15" spans="2:11" ht="12.75">
      <c r="B15" s="39" t="s">
        <v>248</v>
      </c>
      <c r="C15" s="147" t="s">
        <v>264</v>
      </c>
      <c r="D15" s="148"/>
      <c r="E15" s="148"/>
      <c r="F15" s="148"/>
      <c r="G15" s="148"/>
      <c r="H15" s="148"/>
      <c r="I15" s="54"/>
      <c r="J15" s="54"/>
      <c r="K15" s="54"/>
    </row>
    <row r="16" spans="2:11" ht="12.75">
      <c r="B16" s="39" t="s">
        <v>249</v>
      </c>
      <c r="C16" s="147" t="s">
        <v>265</v>
      </c>
      <c r="D16" s="148"/>
      <c r="E16" s="148"/>
      <c r="F16" s="148"/>
      <c r="G16" s="148"/>
      <c r="H16" s="148"/>
      <c r="I16" s="54"/>
      <c r="J16" s="54"/>
      <c r="K16" s="54"/>
    </row>
    <row r="17" spans="2:11" ht="12.75">
      <c r="B17" s="39" t="s">
        <v>250</v>
      </c>
      <c r="C17" s="147" t="s">
        <v>234</v>
      </c>
      <c r="D17" s="148"/>
      <c r="E17" s="148"/>
      <c r="F17" s="148"/>
      <c r="G17" s="148"/>
      <c r="H17" s="148"/>
      <c r="I17" s="54"/>
      <c r="J17" s="54"/>
      <c r="K17" s="54"/>
    </row>
    <row r="18" spans="2:11" ht="12.75">
      <c r="B18" s="39" t="s">
        <v>251</v>
      </c>
      <c r="C18" s="147" t="s">
        <v>266</v>
      </c>
      <c r="D18" s="148"/>
      <c r="E18" s="148"/>
      <c r="F18" s="148"/>
      <c r="G18" s="148"/>
      <c r="H18" s="148"/>
      <c r="I18" s="54"/>
      <c r="J18" s="54"/>
      <c r="K18" s="54"/>
    </row>
    <row r="19" spans="2:11" ht="12.75">
      <c r="B19" s="39" t="s">
        <v>252</v>
      </c>
      <c r="C19" s="147" t="s">
        <v>267</v>
      </c>
      <c r="D19" s="148"/>
      <c r="E19" s="148"/>
      <c r="F19" s="148"/>
      <c r="G19" s="148"/>
      <c r="H19" s="148"/>
      <c r="I19" s="54"/>
      <c r="J19" s="54"/>
      <c r="K19" s="54"/>
    </row>
    <row r="20" spans="2:11" ht="12.75">
      <c r="B20" s="39" t="s">
        <v>253</v>
      </c>
      <c r="C20" s="147" t="s">
        <v>268</v>
      </c>
      <c r="D20" s="148"/>
      <c r="E20" s="148"/>
      <c r="F20" s="148"/>
      <c r="G20" s="148"/>
      <c r="H20" s="148"/>
      <c r="I20" s="54"/>
      <c r="J20" s="54"/>
      <c r="K20" s="54"/>
    </row>
    <row r="21" spans="2:11" ht="12.75">
      <c r="B21" s="39" t="s">
        <v>254</v>
      </c>
      <c r="C21" s="147" t="s">
        <v>269</v>
      </c>
      <c r="D21" s="148"/>
      <c r="E21" s="148"/>
      <c r="F21" s="148"/>
      <c r="G21" s="148"/>
      <c r="H21" s="148"/>
      <c r="I21" s="54"/>
      <c r="J21" s="54"/>
      <c r="K21" s="54"/>
    </row>
    <row r="22" spans="2:11" ht="12.75">
      <c r="B22" s="39" t="s">
        <v>255</v>
      </c>
      <c r="C22" s="147" t="s">
        <v>270</v>
      </c>
      <c r="D22" s="148"/>
      <c r="E22" s="148"/>
      <c r="F22" s="148"/>
      <c r="G22" s="148"/>
      <c r="H22" s="148"/>
      <c r="I22" s="54"/>
      <c r="J22" s="54"/>
      <c r="K22" s="54"/>
    </row>
    <row r="23" spans="2:11" ht="12.75">
      <c r="B23" s="39" t="s">
        <v>256</v>
      </c>
      <c r="C23" s="147" t="s">
        <v>271</v>
      </c>
      <c r="D23" s="148"/>
      <c r="E23" s="148"/>
      <c r="F23" s="148"/>
      <c r="G23" s="148"/>
      <c r="H23" s="148"/>
      <c r="I23" s="54"/>
      <c r="J23" s="54"/>
      <c r="K23" s="54"/>
    </row>
    <row r="24" spans="2:11" ht="12.75">
      <c r="B24" s="39" t="s">
        <v>257</v>
      </c>
      <c r="C24" s="147" t="s">
        <v>272</v>
      </c>
      <c r="D24" s="148"/>
      <c r="E24" s="148"/>
      <c r="F24" s="148"/>
      <c r="G24" s="148"/>
      <c r="H24" s="148"/>
      <c r="I24" s="54"/>
      <c r="J24" s="54"/>
      <c r="K24" s="54"/>
    </row>
    <row r="25" spans="2:11" ht="12.75">
      <c r="B25" s="39" t="s">
        <v>258</v>
      </c>
      <c r="C25" s="147" t="s">
        <v>273</v>
      </c>
      <c r="D25" s="148"/>
      <c r="E25" s="148"/>
      <c r="F25" s="148"/>
      <c r="G25" s="148"/>
      <c r="H25" s="148"/>
      <c r="I25" s="54"/>
      <c r="J25" s="54"/>
      <c r="K25" s="54"/>
    </row>
    <row r="26" spans="2:11" ht="12.75">
      <c r="B26" s="39" t="s">
        <v>259</v>
      </c>
      <c r="C26" s="147" t="s">
        <v>312</v>
      </c>
      <c r="D26" s="148"/>
      <c r="E26" s="148"/>
      <c r="F26" s="148"/>
      <c r="G26" s="148"/>
      <c r="H26" s="148"/>
      <c r="I26" s="54"/>
      <c r="J26" s="54"/>
      <c r="K26" s="54"/>
    </row>
    <row r="27" spans="2:11" ht="12.75">
      <c r="B27" s="39" t="s">
        <v>260</v>
      </c>
      <c r="C27" s="147" t="s">
        <v>33</v>
      </c>
      <c r="D27" s="148"/>
      <c r="E27" s="148"/>
      <c r="F27" s="148"/>
      <c r="G27" s="148"/>
      <c r="H27" s="148"/>
      <c r="I27" s="54"/>
      <c r="J27" s="54"/>
      <c r="K27" s="54"/>
    </row>
    <row r="28" spans="2:11" ht="12.75">
      <c r="B28" s="39" t="s">
        <v>261</v>
      </c>
      <c r="C28" s="147" t="s">
        <v>34</v>
      </c>
      <c r="D28" s="148"/>
      <c r="E28" s="148"/>
      <c r="F28" s="148"/>
      <c r="G28" s="148"/>
      <c r="H28" s="148"/>
      <c r="I28" s="54"/>
      <c r="J28" s="54"/>
      <c r="K28" s="54"/>
    </row>
    <row r="29" spans="2:11" ht="12.75">
      <c r="B29" s="39" t="s">
        <v>262</v>
      </c>
      <c r="C29" s="147" t="s">
        <v>35</v>
      </c>
      <c r="D29" s="148"/>
      <c r="E29" s="148"/>
      <c r="F29" s="148"/>
      <c r="G29" s="148"/>
      <c r="H29" s="148"/>
      <c r="I29" s="54"/>
      <c r="J29" s="54"/>
      <c r="K29" s="54"/>
    </row>
    <row r="30" spans="2:11" ht="12.75">
      <c r="B30" s="39"/>
      <c r="C30" s="147"/>
      <c r="D30" s="148"/>
      <c r="E30" s="148"/>
      <c r="F30" s="148"/>
      <c r="G30" s="148"/>
      <c r="H30" s="148"/>
      <c r="I30" s="54"/>
      <c r="J30" s="54"/>
      <c r="K30" s="54"/>
    </row>
    <row r="31" spans="2:11" ht="26.25" customHeight="1">
      <c r="B31" s="232" t="s">
        <v>27</v>
      </c>
      <c r="C31" s="233"/>
      <c r="D31" s="233"/>
      <c r="E31" s="233"/>
      <c r="F31" s="233"/>
      <c r="G31" s="233"/>
      <c r="H31" s="233"/>
      <c r="I31" s="233"/>
      <c r="J31" s="233"/>
      <c r="K31" s="233"/>
    </row>
    <row r="32" spans="2:11" ht="12.75">
      <c r="B32" s="39"/>
      <c r="C32" s="54"/>
      <c r="D32" s="54"/>
      <c r="E32" s="54"/>
      <c r="F32" s="54"/>
      <c r="G32" s="54"/>
      <c r="H32" s="54"/>
      <c r="I32" s="54"/>
      <c r="J32" s="54"/>
      <c r="K32" s="54"/>
    </row>
    <row r="33" spans="2:11" ht="12.75">
      <c r="B33" s="234" t="s">
        <v>313</v>
      </c>
      <c r="C33" s="235"/>
      <c r="D33" s="235"/>
      <c r="E33" s="235"/>
      <c r="F33" s="235"/>
      <c r="G33" s="235"/>
      <c r="H33" s="235"/>
      <c r="I33" s="235"/>
      <c r="J33" s="235"/>
      <c r="K33" s="235"/>
    </row>
    <row r="34" spans="2:11" ht="27.75" customHeight="1">
      <c r="B34" s="230" t="s">
        <v>297</v>
      </c>
      <c r="C34" s="231"/>
      <c r="D34" s="231"/>
      <c r="E34" s="231"/>
      <c r="F34" s="231"/>
      <c r="G34" s="231"/>
      <c r="H34" s="231"/>
      <c r="I34" s="231"/>
      <c r="J34" s="231"/>
      <c r="K34" s="231"/>
    </row>
    <row r="35" spans="2:11" ht="12.75">
      <c r="B35" s="39"/>
      <c r="C35" s="54"/>
      <c r="D35" s="54"/>
      <c r="E35" s="54"/>
      <c r="F35" s="54"/>
      <c r="G35" s="54"/>
      <c r="H35" s="54"/>
      <c r="I35" s="54"/>
      <c r="J35" s="54"/>
      <c r="K35" s="54"/>
    </row>
    <row r="36" spans="1:11" ht="12.75">
      <c r="A36" s="20"/>
      <c r="B36" s="234" t="s">
        <v>296</v>
      </c>
      <c r="C36" s="235"/>
      <c r="D36" s="235"/>
      <c r="E36" s="235"/>
      <c r="F36" s="235"/>
      <c r="G36" s="235"/>
      <c r="H36" s="235"/>
      <c r="I36" s="235"/>
      <c r="J36" s="235"/>
      <c r="K36" s="235"/>
    </row>
    <row r="37" spans="1:11" ht="30" customHeight="1">
      <c r="A37" s="20"/>
      <c r="B37" s="230" t="s">
        <v>36</v>
      </c>
      <c r="C37" s="231"/>
      <c r="D37" s="231"/>
      <c r="E37" s="231"/>
      <c r="F37" s="231"/>
      <c r="G37" s="231"/>
      <c r="H37" s="231"/>
      <c r="I37" s="231"/>
      <c r="J37" s="231"/>
      <c r="K37" s="231"/>
    </row>
    <row r="38" spans="1:11" ht="12.75">
      <c r="A38" s="20"/>
      <c r="B38" s="39"/>
      <c r="C38" s="54"/>
      <c r="D38" s="54"/>
      <c r="E38" s="54"/>
      <c r="F38" s="54"/>
      <c r="G38" s="54"/>
      <c r="H38" s="54"/>
      <c r="I38" s="54"/>
      <c r="J38" s="54"/>
      <c r="K38" s="54"/>
    </row>
    <row r="39" spans="1:11" ht="12.75" customHeight="1">
      <c r="A39" s="20"/>
      <c r="B39" s="234" t="s">
        <v>303</v>
      </c>
      <c r="C39" s="235"/>
      <c r="D39" s="235"/>
      <c r="E39" s="235"/>
      <c r="F39" s="235"/>
      <c r="G39" s="235"/>
      <c r="H39" s="235"/>
      <c r="I39" s="235"/>
      <c r="J39" s="235"/>
      <c r="K39" s="235"/>
    </row>
    <row r="40" spans="1:11" ht="43.5" customHeight="1">
      <c r="A40" s="20"/>
      <c r="B40" s="230" t="s">
        <v>304</v>
      </c>
      <c r="C40" s="231"/>
      <c r="D40" s="231"/>
      <c r="E40" s="231"/>
      <c r="F40" s="231"/>
      <c r="G40" s="231"/>
      <c r="H40" s="231"/>
      <c r="I40" s="231"/>
      <c r="J40" s="231"/>
      <c r="K40" s="231"/>
    </row>
    <row r="41" spans="1:11" ht="12.75">
      <c r="A41" s="20"/>
      <c r="B41" s="39"/>
      <c r="C41" s="39"/>
      <c r="D41" s="39"/>
      <c r="E41" s="39"/>
      <c r="F41" s="39"/>
      <c r="G41" s="39"/>
      <c r="H41" s="39"/>
      <c r="I41" s="39"/>
      <c r="J41" s="39"/>
      <c r="K41" s="39"/>
    </row>
    <row r="42" spans="1:11" ht="12.75">
      <c r="A42" s="21" t="s">
        <v>127</v>
      </c>
      <c r="B42" s="20"/>
      <c r="C42" s="20"/>
      <c r="D42" s="20"/>
      <c r="E42" s="20"/>
      <c r="F42" s="20"/>
      <c r="G42" s="20"/>
      <c r="H42" s="20"/>
      <c r="I42" s="20"/>
      <c r="J42" s="20"/>
      <c r="K42" s="20"/>
    </row>
    <row r="43" spans="1:11" ht="12.75">
      <c r="A43" s="20"/>
      <c r="B43" s="230" t="s">
        <v>42</v>
      </c>
      <c r="C43" s="230"/>
      <c r="D43" s="230"/>
      <c r="E43" s="230"/>
      <c r="F43" s="230"/>
      <c r="G43" s="230"/>
      <c r="H43" s="230"/>
      <c r="I43" s="230"/>
      <c r="J43" s="230"/>
      <c r="K43" s="39"/>
    </row>
    <row r="44" spans="1:11" ht="12.75">
      <c r="A44" s="20"/>
      <c r="B44" s="20"/>
      <c r="C44" s="20"/>
      <c r="D44" s="20"/>
      <c r="E44" s="20"/>
      <c r="F44" s="20"/>
      <c r="G44" s="20"/>
      <c r="H44" s="20"/>
      <c r="I44" s="20"/>
      <c r="J44" s="20"/>
      <c r="K44" s="20"/>
    </row>
    <row r="45" spans="1:11" ht="12.75">
      <c r="A45" s="21" t="s">
        <v>101</v>
      </c>
      <c r="B45" s="20"/>
      <c r="C45" s="20"/>
      <c r="D45" s="20"/>
      <c r="E45" s="20"/>
      <c r="F45" s="20"/>
      <c r="G45" s="20"/>
      <c r="H45" s="20"/>
      <c r="I45" s="20"/>
      <c r="J45" s="20"/>
      <c r="K45" s="20"/>
    </row>
    <row r="46" spans="2:11" ht="12.75">
      <c r="B46" s="20" t="s">
        <v>148</v>
      </c>
      <c r="C46" s="20"/>
      <c r="D46" s="20"/>
      <c r="E46" s="20"/>
      <c r="F46" s="20"/>
      <c r="G46" s="20"/>
      <c r="H46" s="20"/>
      <c r="I46" s="20"/>
      <c r="J46" s="20"/>
      <c r="K46" s="20"/>
    </row>
    <row r="47" spans="1:11" ht="12.75">
      <c r="A47" s="20"/>
      <c r="B47" s="20"/>
      <c r="C47" s="20"/>
      <c r="D47" s="20"/>
      <c r="E47" s="20"/>
      <c r="F47" s="20"/>
      <c r="G47" s="20"/>
      <c r="H47" s="20"/>
      <c r="I47" s="20"/>
      <c r="J47" s="20"/>
      <c r="K47" s="20"/>
    </row>
    <row r="48" spans="1:11" ht="12.75">
      <c r="A48" s="21" t="s">
        <v>102</v>
      </c>
      <c r="B48" s="20"/>
      <c r="C48" s="20"/>
      <c r="D48" s="20"/>
      <c r="E48" s="20"/>
      <c r="F48" s="20"/>
      <c r="G48" s="20"/>
      <c r="H48" s="20"/>
      <c r="I48" s="20"/>
      <c r="J48" s="20"/>
      <c r="K48" s="20"/>
    </row>
    <row r="49" spans="2:11" ht="15" customHeight="1">
      <c r="B49" s="230" t="s">
        <v>43</v>
      </c>
      <c r="C49" s="231"/>
      <c r="D49" s="231"/>
      <c r="E49" s="231"/>
      <c r="F49" s="231"/>
      <c r="G49" s="231"/>
      <c r="H49" s="231"/>
      <c r="I49" s="231"/>
      <c r="J49" s="231"/>
      <c r="K49" s="231"/>
    </row>
    <row r="50" spans="1:11" ht="12.75">
      <c r="A50" s="20"/>
      <c r="B50" s="20"/>
      <c r="C50" s="20"/>
      <c r="D50" s="20"/>
      <c r="E50" s="20"/>
      <c r="F50" s="20"/>
      <c r="G50" s="20"/>
      <c r="H50" s="20"/>
      <c r="I50" s="20"/>
      <c r="J50" s="20"/>
      <c r="K50" s="20"/>
    </row>
    <row r="51" spans="1:11" ht="12.75">
      <c r="A51" s="21" t="s">
        <v>103</v>
      </c>
      <c r="B51" s="20"/>
      <c r="C51" s="20"/>
      <c r="D51" s="20"/>
      <c r="E51" s="20"/>
      <c r="F51" s="20"/>
      <c r="G51" s="20"/>
      <c r="H51" s="20"/>
      <c r="I51" s="20"/>
      <c r="J51" s="20"/>
      <c r="K51" s="20"/>
    </row>
    <row r="52" spans="1:11" ht="28.5" customHeight="1">
      <c r="A52" s="20"/>
      <c r="B52" s="230" t="s">
        <v>149</v>
      </c>
      <c r="C52" s="231"/>
      <c r="D52" s="231"/>
      <c r="E52" s="231"/>
      <c r="F52" s="231"/>
      <c r="G52" s="231"/>
      <c r="H52" s="231"/>
      <c r="I52" s="231"/>
      <c r="J52" s="231"/>
      <c r="K52" s="231"/>
    </row>
    <row r="53" spans="1:11" ht="12.75">
      <c r="A53" s="20"/>
      <c r="B53" s="20"/>
      <c r="C53" s="20"/>
      <c r="D53" s="20"/>
      <c r="E53" s="20"/>
      <c r="F53" s="20"/>
      <c r="G53" s="20"/>
      <c r="H53" s="20"/>
      <c r="I53" s="20"/>
      <c r="J53" s="20"/>
      <c r="K53" s="20"/>
    </row>
    <row r="54" spans="1:11" ht="12.75">
      <c r="A54" s="21" t="s">
        <v>104</v>
      </c>
      <c r="B54" s="20"/>
      <c r="C54" s="20"/>
      <c r="D54" s="20"/>
      <c r="E54" s="20"/>
      <c r="F54" s="20"/>
      <c r="G54" s="20"/>
      <c r="H54" s="20"/>
      <c r="I54" s="20"/>
      <c r="J54" s="20"/>
      <c r="K54" s="20"/>
    </row>
    <row r="55" spans="2:11" ht="27" customHeight="1">
      <c r="B55" s="230" t="s">
        <v>277</v>
      </c>
      <c r="C55" s="231"/>
      <c r="D55" s="231"/>
      <c r="E55" s="231"/>
      <c r="F55" s="231"/>
      <c r="G55" s="231"/>
      <c r="H55" s="231"/>
      <c r="I55" s="231"/>
      <c r="J55" s="231"/>
      <c r="K55" s="231"/>
    </row>
    <row r="56" spans="2:11" ht="16.5" customHeight="1">
      <c r="B56" s="230" t="s">
        <v>44</v>
      </c>
      <c r="C56" s="231"/>
      <c r="D56" s="231"/>
      <c r="E56" s="231"/>
      <c r="F56" s="231"/>
      <c r="G56" s="231"/>
      <c r="H56" s="231"/>
      <c r="I56" s="231"/>
      <c r="J56" s="231"/>
      <c r="K56" s="231"/>
    </row>
    <row r="57" spans="2:11" ht="41.25" customHeight="1">
      <c r="B57" s="230" t="s">
        <v>334</v>
      </c>
      <c r="C57" s="231"/>
      <c r="D57" s="231"/>
      <c r="E57" s="231"/>
      <c r="F57" s="231"/>
      <c r="G57" s="231"/>
      <c r="H57" s="231"/>
      <c r="I57" s="231"/>
      <c r="J57" s="231"/>
      <c r="K57" s="231"/>
    </row>
    <row r="58" spans="2:11" ht="12.75" customHeight="1">
      <c r="B58" s="230" t="s">
        <v>333</v>
      </c>
      <c r="C58" s="231"/>
      <c r="D58" s="231"/>
      <c r="E58" s="231"/>
      <c r="F58" s="231"/>
      <c r="G58" s="231"/>
      <c r="H58" s="231"/>
      <c r="I58" s="231"/>
      <c r="J58" s="231"/>
      <c r="K58" s="231"/>
    </row>
    <row r="59" spans="1:11" ht="12.75" customHeight="1">
      <c r="A59" s="20"/>
      <c r="B59" s="20"/>
      <c r="C59" s="20"/>
      <c r="D59" s="20"/>
      <c r="E59" s="20"/>
      <c r="F59" s="20"/>
      <c r="G59" s="20"/>
      <c r="H59" s="20"/>
      <c r="I59" s="20"/>
      <c r="J59" s="20"/>
      <c r="K59" s="20"/>
    </row>
    <row r="60" spans="1:14" ht="15.75" customHeight="1">
      <c r="A60" s="21" t="s">
        <v>105</v>
      </c>
      <c r="B60" s="20"/>
      <c r="C60" s="20"/>
      <c r="D60" s="20"/>
      <c r="E60" s="20"/>
      <c r="F60" s="20"/>
      <c r="G60" s="20"/>
      <c r="H60" s="20"/>
      <c r="I60" s="20"/>
      <c r="J60" s="20"/>
      <c r="K60" s="20"/>
      <c r="L60" s="20"/>
      <c r="M60" s="20"/>
      <c r="N60" s="20"/>
    </row>
    <row r="61" spans="1:14" ht="30" customHeight="1">
      <c r="A61" s="20"/>
      <c r="B61" s="230" t="s">
        <v>336</v>
      </c>
      <c r="C61" s="230"/>
      <c r="D61" s="230"/>
      <c r="E61" s="230"/>
      <c r="F61" s="230"/>
      <c r="G61" s="230"/>
      <c r="H61" s="230"/>
      <c r="I61" s="230"/>
      <c r="J61" s="230"/>
      <c r="K61" s="22"/>
      <c r="L61" s="20"/>
      <c r="M61" s="20"/>
      <c r="N61" s="20"/>
    </row>
    <row r="62" spans="1:14" ht="12.75" hidden="1">
      <c r="A62" s="20"/>
      <c r="B62" s="20"/>
      <c r="C62" s="20"/>
      <c r="D62" s="20"/>
      <c r="E62" s="20"/>
      <c r="F62" s="20"/>
      <c r="G62" s="20"/>
      <c r="H62" s="20"/>
      <c r="I62" s="52"/>
      <c r="J62" s="20"/>
      <c r="K62" s="20"/>
      <c r="L62" s="20"/>
      <c r="M62" s="20"/>
      <c r="N62" s="20"/>
    </row>
    <row r="63" spans="1:11" ht="12.75" hidden="1">
      <c r="A63" s="19" t="s">
        <v>99</v>
      </c>
      <c r="B63" s="20"/>
      <c r="C63" s="20"/>
      <c r="D63" s="20"/>
      <c r="E63" s="20"/>
      <c r="F63" s="20"/>
      <c r="G63" s="20"/>
      <c r="H63" s="20"/>
      <c r="I63" s="20"/>
      <c r="J63" s="20"/>
      <c r="K63" s="20"/>
    </row>
    <row r="64" spans="1:11" ht="12.75" hidden="1">
      <c r="A64" s="20"/>
      <c r="B64" s="20"/>
      <c r="C64" s="20"/>
      <c r="D64" s="20"/>
      <c r="E64" s="20"/>
      <c r="F64" s="20"/>
      <c r="G64" s="20"/>
      <c r="H64" s="20"/>
      <c r="I64" s="20"/>
      <c r="J64" s="20"/>
      <c r="K64" s="20"/>
    </row>
    <row r="65" spans="1:11" ht="12.75">
      <c r="A65" s="20"/>
      <c r="B65" s="20"/>
      <c r="C65" s="20"/>
      <c r="D65" s="20"/>
      <c r="E65" s="20"/>
      <c r="F65" s="20"/>
      <c r="G65" s="20"/>
      <c r="H65" s="20"/>
      <c r="I65" s="20"/>
      <c r="J65" s="20"/>
      <c r="K65" s="20"/>
    </row>
    <row r="66" spans="1:11" ht="12.75">
      <c r="A66" s="19" t="s">
        <v>99</v>
      </c>
      <c r="B66" s="20"/>
      <c r="C66" s="20"/>
      <c r="D66" s="20"/>
      <c r="E66" s="20"/>
      <c r="F66" s="20"/>
      <c r="G66" s="20"/>
      <c r="H66" s="20"/>
      <c r="I66" s="20"/>
      <c r="J66" s="20"/>
      <c r="K66" s="20"/>
    </row>
    <row r="67" spans="1:11" ht="12.75">
      <c r="A67" s="19"/>
      <c r="B67" s="20"/>
      <c r="C67" s="20"/>
      <c r="D67" s="20"/>
      <c r="E67" s="20"/>
      <c r="F67" s="20"/>
      <c r="G67" s="20"/>
      <c r="H67" s="20"/>
      <c r="I67" s="20"/>
      <c r="J67" s="20"/>
      <c r="K67" s="20"/>
    </row>
    <row r="68" spans="1:11" ht="12.75">
      <c r="A68" s="21" t="s">
        <v>106</v>
      </c>
      <c r="B68" s="20"/>
      <c r="C68" s="20"/>
      <c r="D68" s="20"/>
      <c r="E68" s="20"/>
      <c r="F68" s="20"/>
      <c r="G68" s="20"/>
      <c r="H68" s="20"/>
      <c r="I68" s="20"/>
      <c r="J68" s="20"/>
      <c r="K68" s="20"/>
    </row>
    <row r="69" spans="1:11" ht="6.75" customHeight="1">
      <c r="A69" s="20"/>
      <c r="B69" s="20"/>
      <c r="C69" s="20"/>
      <c r="D69" s="20"/>
      <c r="E69" s="20"/>
      <c r="F69" s="20"/>
      <c r="G69" s="20"/>
      <c r="H69" s="20"/>
      <c r="I69" s="20"/>
      <c r="J69" s="20"/>
      <c r="K69" s="20"/>
    </row>
    <row r="70" spans="2:10" ht="12.75">
      <c r="B70" s="19" t="s">
        <v>107</v>
      </c>
      <c r="G70" s="20"/>
      <c r="H70" s="20"/>
      <c r="I70" s="23"/>
      <c r="J70" s="23"/>
    </row>
    <row r="71" spans="2:10" ht="12.75">
      <c r="B71" s="19"/>
      <c r="G71" s="20"/>
      <c r="H71" s="20"/>
      <c r="I71" s="23"/>
      <c r="J71" s="23"/>
    </row>
    <row r="72" spans="2:11" ht="12.75">
      <c r="B72" s="55" t="s">
        <v>335</v>
      </c>
      <c r="C72" s="37"/>
      <c r="D72" s="37"/>
      <c r="E72" s="56" t="s">
        <v>131</v>
      </c>
      <c r="F72" s="56" t="s">
        <v>132</v>
      </c>
      <c r="G72" s="56"/>
      <c r="H72" s="56"/>
      <c r="I72" s="56"/>
      <c r="J72" s="56"/>
      <c r="K72" s="56"/>
    </row>
    <row r="73" spans="2:11" ht="12.75">
      <c r="B73" s="37"/>
      <c r="C73" s="37"/>
      <c r="D73" s="37"/>
      <c r="E73" s="56" t="s">
        <v>133</v>
      </c>
      <c r="F73" s="56" t="s">
        <v>133</v>
      </c>
      <c r="G73" s="56" t="s">
        <v>134</v>
      </c>
      <c r="H73" s="56"/>
      <c r="I73" s="56" t="s">
        <v>135</v>
      </c>
      <c r="J73" s="56"/>
      <c r="K73" s="56"/>
    </row>
    <row r="74" spans="2:11" ht="12.75">
      <c r="B74" s="37"/>
      <c r="C74" s="37"/>
      <c r="D74" s="37"/>
      <c r="E74" s="56" t="s">
        <v>136</v>
      </c>
      <c r="F74" s="56" t="s">
        <v>159</v>
      </c>
      <c r="G74" s="56" t="s">
        <v>137</v>
      </c>
      <c r="H74" s="56" t="s">
        <v>156</v>
      </c>
      <c r="I74" s="56" t="s">
        <v>138</v>
      </c>
      <c r="J74" s="56" t="s">
        <v>139</v>
      </c>
      <c r="K74" s="56" t="s">
        <v>140</v>
      </c>
    </row>
    <row r="75" spans="2:11" ht="12.75">
      <c r="B75" s="57"/>
      <c r="C75" s="37"/>
      <c r="D75" s="37"/>
      <c r="E75" s="56" t="s">
        <v>52</v>
      </c>
      <c r="F75" s="56" t="s">
        <v>52</v>
      </c>
      <c r="G75" s="56" t="s">
        <v>52</v>
      </c>
      <c r="H75" s="56" t="s">
        <v>52</v>
      </c>
      <c r="I75" s="56" t="s">
        <v>52</v>
      </c>
      <c r="J75" s="56" t="s">
        <v>52</v>
      </c>
      <c r="K75" s="56" t="s">
        <v>52</v>
      </c>
    </row>
    <row r="76" spans="2:11" ht="12.75">
      <c r="B76" s="58" t="s">
        <v>86</v>
      </c>
      <c r="C76" s="37"/>
      <c r="D76" s="37"/>
      <c r="E76" s="37"/>
      <c r="F76" s="37"/>
      <c r="G76" s="37"/>
      <c r="H76" s="37"/>
      <c r="I76" s="37"/>
      <c r="J76" s="37"/>
      <c r="K76" s="37"/>
    </row>
    <row r="77" spans="2:11" ht="6.75" customHeight="1">
      <c r="B77" s="37"/>
      <c r="C77" s="37"/>
      <c r="D77" s="37"/>
      <c r="E77" s="37"/>
      <c r="F77" s="37"/>
      <c r="G77" s="37"/>
      <c r="H77" s="37"/>
      <c r="I77" s="37"/>
      <c r="J77" s="37"/>
      <c r="K77" s="37"/>
    </row>
    <row r="78" spans="2:11" ht="12.75">
      <c r="B78" s="37" t="s">
        <v>141</v>
      </c>
      <c r="C78" s="37"/>
      <c r="D78" s="37"/>
      <c r="E78" s="38">
        <v>258836</v>
      </c>
      <c r="F78" s="38">
        <v>159</v>
      </c>
      <c r="G78" s="38">
        <v>11817</v>
      </c>
      <c r="H78" s="38">
        <v>170149</v>
      </c>
      <c r="I78" s="36">
        <v>59222</v>
      </c>
      <c r="J78" s="59">
        <v>0</v>
      </c>
      <c r="K78" s="38">
        <f>SUM(E78:J78)</f>
        <v>500183</v>
      </c>
    </row>
    <row r="79" spans="2:11" ht="12.75">
      <c r="B79" s="37" t="s">
        <v>143</v>
      </c>
      <c r="C79" s="37"/>
      <c r="D79" s="37"/>
      <c r="E79" s="36">
        <v>20499</v>
      </c>
      <c r="F79" s="38">
        <v>0</v>
      </c>
      <c r="G79" s="38">
        <v>18624</v>
      </c>
      <c r="H79" s="36">
        <v>0</v>
      </c>
      <c r="I79" s="36" t="s">
        <v>142</v>
      </c>
      <c r="J79" s="59">
        <v>-39123</v>
      </c>
      <c r="K79" s="38">
        <f>SUM(E79:J79)</f>
        <v>0</v>
      </c>
    </row>
    <row r="80" spans="2:11" ht="13.5" thickBot="1">
      <c r="B80" s="37" t="s">
        <v>144</v>
      </c>
      <c r="C80" s="37"/>
      <c r="D80" s="37"/>
      <c r="E80" s="60">
        <f aca="true" t="shared" si="0" ref="E80:J80">SUM(E78:E79)</f>
        <v>279335</v>
      </c>
      <c r="F80" s="60">
        <f t="shared" si="0"/>
        <v>159</v>
      </c>
      <c r="G80" s="60">
        <f t="shared" si="0"/>
        <v>30441</v>
      </c>
      <c r="H80" s="60">
        <f t="shared" si="0"/>
        <v>170149</v>
      </c>
      <c r="I80" s="60">
        <f t="shared" si="0"/>
        <v>59222</v>
      </c>
      <c r="J80" s="60">
        <f t="shared" si="0"/>
        <v>-39123</v>
      </c>
      <c r="K80" s="61">
        <f>SUM(K78:K79)</f>
        <v>500183</v>
      </c>
    </row>
    <row r="81" spans="2:11" ht="12.75">
      <c r="B81" s="37"/>
      <c r="C81" s="37"/>
      <c r="D81" s="37"/>
      <c r="E81" s="62"/>
      <c r="F81" s="62"/>
      <c r="G81" s="62"/>
      <c r="H81" s="62"/>
      <c r="I81" s="62"/>
      <c r="J81" s="62"/>
      <c r="K81" s="63"/>
    </row>
    <row r="82" spans="2:11" ht="12.75">
      <c r="B82" s="58" t="s">
        <v>145</v>
      </c>
      <c r="C82" s="37"/>
      <c r="D82" s="37"/>
      <c r="E82" s="38"/>
      <c r="F82" s="38"/>
      <c r="G82" s="38"/>
      <c r="H82" s="38"/>
      <c r="I82" s="38"/>
      <c r="J82" s="38"/>
      <c r="K82" s="38"/>
    </row>
    <row r="83" spans="2:11" ht="12.75">
      <c r="B83" s="37"/>
      <c r="C83" s="37"/>
      <c r="D83" s="37"/>
      <c r="E83" s="38"/>
      <c r="F83" s="38"/>
      <c r="G83" s="38"/>
      <c r="H83" s="38"/>
      <c r="I83" s="38"/>
      <c r="J83" s="38"/>
      <c r="K83" s="38"/>
    </row>
    <row r="84" spans="2:13" ht="13.5" thickBot="1">
      <c r="B84" s="37" t="s">
        <v>147</v>
      </c>
      <c r="C84" s="37"/>
      <c r="D84" s="37"/>
      <c r="E84" s="38">
        <v>-8456</v>
      </c>
      <c r="F84" s="64">
        <v>-349</v>
      </c>
      <c r="G84" s="38">
        <v>27534</v>
      </c>
      <c r="H84" s="38">
        <v>81855</v>
      </c>
      <c r="I84" s="36">
        <v>16581</v>
      </c>
      <c r="J84" s="36">
        <v>-29123</v>
      </c>
      <c r="K84" s="64">
        <f>SUM(E84:J84)</f>
        <v>88042</v>
      </c>
      <c r="L84" s="213"/>
      <c r="M84" s="50"/>
    </row>
    <row r="85" spans="2:11" ht="12.75">
      <c r="B85" s="37" t="s">
        <v>146</v>
      </c>
      <c r="C85" s="37"/>
      <c r="D85" s="37"/>
      <c r="E85" s="62">
        <f>-2988-19-2626</f>
        <v>-5633</v>
      </c>
      <c r="F85" s="38">
        <v>0</v>
      </c>
      <c r="G85" s="62">
        <v>-19426</v>
      </c>
      <c r="H85" s="62">
        <f>-7294-1329</f>
        <v>-8623</v>
      </c>
      <c r="I85" s="62">
        <v>-3581</v>
      </c>
      <c r="J85" s="62">
        <v>0</v>
      </c>
      <c r="K85" s="38">
        <f>SUM(E85:J85)</f>
        <v>-37263</v>
      </c>
    </row>
    <row r="86" spans="2:4" ht="12.75">
      <c r="B86" s="45" t="s">
        <v>201</v>
      </c>
      <c r="C86" s="37"/>
      <c r="D86" s="37"/>
    </row>
    <row r="87" spans="2:11" ht="12.75">
      <c r="B87" s="37" t="s">
        <v>40</v>
      </c>
      <c r="C87" s="37"/>
      <c r="D87" s="37"/>
      <c r="E87" s="36">
        <f>-555+262+79</f>
        <v>-214</v>
      </c>
      <c r="F87" s="38">
        <f>148-33-76-419-29</f>
        <v>-409</v>
      </c>
      <c r="G87" s="36">
        <v>0</v>
      </c>
      <c r="H87" s="36">
        <v>0</v>
      </c>
      <c r="I87" s="38">
        <v>0</v>
      </c>
      <c r="J87" s="36">
        <v>0</v>
      </c>
      <c r="K87" s="38">
        <f>SUM(E87:J87)</f>
        <v>-623</v>
      </c>
    </row>
    <row r="88" spans="2:11" ht="12.75">
      <c r="B88" s="37" t="s">
        <v>20</v>
      </c>
      <c r="C88" s="37"/>
      <c r="D88" s="37"/>
      <c r="E88" s="38"/>
      <c r="F88" s="38"/>
      <c r="G88" s="38"/>
      <c r="H88" s="38"/>
      <c r="I88" s="38"/>
      <c r="J88" s="38"/>
      <c r="K88" s="38">
        <v>42061</v>
      </c>
    </row>
    <row r="89" spans="2:11" ht="12.75">
      <c r="B89" s="37" t="s">
        <v>274</v>
      </c>
      <c r="C89" s="37"/>
      <c r="D89" s="37"/>
      <c r="E89" s="38"/>
      <c r="F89" s="38"/>
      <c r="G89" s="38"/>
      <c r="H89" s="38"/>
      <c r="I89" s="38"/>
      <c r="J89" s="38"/>
      <c r="K89" s="38">
        <v>-30623</v>
      </c>
    </row>
    <row r="90" spans="2:11" ht="13.5" thickBot="1">
      <c r="B90" s="37" t="s">
        <v>218</v>
      </c>
      <c r="C90" s="37"/>
      <c r="D90" s="37"/>
      <c r="E90" s="38"/>
      <c r="F90" s="38"/>
      <c r="G90" s="38"/>
      <c r="H90" s="38"/>
      <c r="I90" s="38"/>
      <c r="J90" s="38"/>
      <c r="K90" s="216">
        <f>SUM(K84:K89)</f>
        <v>61594</v>
      </c>
    </row>
    <row r="92" spans="1:11" ht="12.75">
      <c r="A92" s="21" t="s">
        <v>162</v>
      </c>
      <c r="B92" s="20"/>
      <c r="C92" s="20"/>
      <c r="D92" s="20"/>
      <c r="E92" s="20"/>
      <c r="F92" s="20"/>
      <c r="G92" s="20"/>
      <c r="H92" s="20"/>
      <c r="I92" s="20"/>
      <c r="J92" s="20"/>
      <c r="K92" s="20"/>
    </row>
    <row r="93" spans="1:11" ht="12.75">
      <c r="A93" s="20"/>
      <c r="B93" s="228" t="s">
        <v>176</v>
      </c>
      <c r="C93" s="228"/>
      <c r="D93" s="228"/>
      <c r="E93" s="228"/>
      <c r="F93" s="228"/>
      <c r="G93" s="228"/>
      <c r="H93" s="228"/>
      <c r="I93" s="228"/>
      <c r="J93" s="228"/>
      <c r="K93" s="228"/>
    </row>
    <row r="94" spans="1:11" ht="12.75">
      <c r="A94" s="20"/>
      <c r="B94" s="20"/>
      <c r="C94" s="20"/>
      <c r="D94" s="20"/>
      <c r="E94" s="20"/>
      <c r="F94" s="20"/>
      <c r="G94" s="20"/>
      <c r="H94" s="20"/>
      <c r="I94" s="20"/>
      <c r="J94" s="20"/>
      <c r="K94" s="20"/>
    </row>
    <row r="95" spans="1:11" ht="12.75">
      <c r="A95" s="21" t="s">
        <v>163</v>
      </c>
      <c r="B95" s="20"/>
      <c r="C95" s="20"/>
      <c r="D95" s="20"/>
      <c r="E95" s="20"/>
      <c r="F95" s="20"/>
      <c r="G95" s="20"/>
      <c r="H95" s="20"/>
      <c r="I95" s="20"/>
      <c r="J95" s="20"/>
      <c r="K95" s="20"/>
    </row>
    <row r="96" spans="1:11" ht="12.75" customHeight="1">
      <c r="A96" s="20"/>
      <c r="B96" s="228" t="s">
        <v>278</v>
      </c>
      <c r="C96" s="228"/>
      <c r="D96" s="228"/>
      <c r="E96" s="228"/>
      <c r="F96" s="228"/>
      <c r="G96" s="228"/>
      <c r="H96" s="228"/>
      <c r="I96" s="228"/>
      <c r="J96" s="228"/>
      <c r="K96" s="228"/>
    </row>
    <row r="97" spans="1:11" ht="16.5" customHeight="1">
      <c r="A97" s="20"/>
      <c r="B97" s="224" t="s">
        <v>347</v>
      </c>
      <c r="C97" s="224"/>
      <c r="D97" s="224"/>
      <c r="E97" s="224"/>
      <c r="F97" s="224"/>
      <c r="G97" s="224"/>
      <c r="H97" s="224"/>
      <c r="I97" s="224"/>
      <c r="J97" s="224"/>
      <c r="K97" s="224"/>
    </row>
    <row r="98" spans="1:11" ht="45.75" customHeight="1">
      <c r="A98" s="20"/>
      <c r="B98" s="224" t="s">
        <v>348</v>
      </c>
      <c r="C98" s="224"/>
      <c r="D98" s="224"/>
      <c r="E98" s="224"/>
      <c r="F98" s="224"/>
      <c r="G98" s="224"/>
      <c r="H98" s="224"/>
      <c r="I98" s="224"/>
      <c r="J98" s="224"/>
      <c r="K98" s="224"/>
    </row>
    <row r="99" spans="1:11" ht="47.25" customHeight="1">
      <c r="A99" s="20"/>
      <c r="B99" s="224" t="s">
        <v>349</v>
      </c>
      <c r="C99" s="224"/>
      <c r="D99" s="224"/>
      <c r="E99" s="224"/>
      <c r="F99" s="224"/>
      <c r="G99" s="224"/>
      <c r="H99" s="224"/>
      <c r="I99" s="224"/>
      <c r="J99" s="224"/>
      <c r="K99" s="224"/>
    </row>
    <row r="100" spans="1:11" ht="15" customHeight="1">
      <c r="A100" s="20"/>
      <c r="B100" s="225" t="s">
        <v>318</v>
      </c>
      <c r="C100" s="225"/>
      <c r="D100" s="225"/>
      <c r="E100" s="225"/>
      <c r="F100" s="225"/>
      <c r="G100" s="225"/>
      <c r="H100" s="225"/>
      <c r="I100" s="225"/>
      <c r="J100" s="225"/>
      <c r="K100" s="225"/>
    </row>
    <row r="101" spans="1:11" ht="54" customHeight="1">
      <c r="A101" s="20"/>
      <c r="B101" s="225" t="s">
        <v>12</v>
      </c>
      <c r="C101" s="225"/>
      <c r="D101" s="225"/>
      <c r="E101" s="225"/>
      <c r="F101" s="225"/>
      <c r="G101" s="225"/>
      <c r="H101" s="225"/>
      <c r="I101" s="225"/>
      <c r="J101" s="225"/>
      <c r="K101" s="225"/>
    </row>
    <row r="102" spans="1:11" ht="30" customHeight="1">
      <c r="A102" s="20"/>
      <c r="B102" s="225" t="s">
        <v>350</v>
      </c>
      <c r="C102" s="225"/>
      <c r="D102" s="225"/>
      <c r="E102" s="225"/>
      <c r="F102" s="225"/>
      <c r="G102" s="225"/>
      <c r="H102" s="225"/>
      <c r="I102" s="225"/>
      <c r="J102" s="225"/>
      <c r="K102" s="225"/>
    </row>
    <row r="103" spans="1:11" ht="12.75" customHeight="1">
      <c r="A103" s="20"/>
      <c r="B103" s="69"/>
      <c r="C103" s="69"/>
      <c r="D103" s="69"/>
      <c r="E103" s="69"/>
      <c r="F103" s="69"/>
      <c r="G103" s="69"/>
      <c r="H103" s="69"/>
      <c r="I103" s="69"/>
      <c r="J103" s="69"/>
      <c r="K103" s="69"/>
    </row>
    <row r="104" spans="1:11" ht="12.75">
      <c r="A104" s="21" t="s">
        <v>164</v>
      </c>
      <c r="B104" s="20"/>
      <c r="C104" s="20"/>
      <c r="D104" s="20"/>
      <c r="E104" s="20"/>
      <c r="F104" s="20"/>
      <c r="G104" s="20"/>
      <c r="H104" s="20"/>
      <c r="I104" s="20"/>
      <c r="J104" s="20"/>
      <c r="K104" s="20"/>
    </row>
    <row r="105" spans="1:11" ht="4.5" customHeight="1">
      <c r="A105" s="21"/>
      <c r="B105" s="225"/>
      <c r="C105" s="225"/>
      <c r="D105" s="225"/>
      <c r="E105" s="225"/>
      <c r="F105" s="225"/>
      <c r="G105" s="225"/>
      <c r="H105" s="225"/>
      <c r="I105" s="225"/>
      <c r="J105" s="225"/>
      <c r="K105" s="225"/>
    </row>
    <row r="106" spans="1:11" ht="12.75">
      <c r="A106" s="21"/>
      <c r="B106" s="226" t="s">
        <v>317</v>
      </c>
      <c r="C106" s="226"/>
      <c r="D106" s="226"/>
      <c r="E106" s="226"/>
      <c r="F106" s="226"/>
      <c r="G106" s="226"/>
      <c r="H106" s="226"/>
      <c r="I106" s="227"/>
      <c r="J106" s="227"/>
      <c r="K106" s="227"/>
    </row>
    <row r="107" spans="1:11" ht="12.75">
      <c r="A107" s="21"/>
      <c r="B107" s="226" t="s">
        <v>351</v>
      </c>
      <c r="C107" s="226"/>
      <c r="D107" s="226"/>
      <c r="E107" s="226"/>
      <c r="F107" s="226"/>
      <c r="G107" s="226"/>
      <c r="H107" s="226"/>
      <c r="I107" s="227"/>
      <c r="J107" s="227"/>
      <c r="K107" s="227"/>
    </row>
    <row r="108" spans="1:11" ht="39" customHeight="1">
      <c r="A108" s="21"/>
      <c r="B108" s="226" t="s">
        <v>1</v>
      </c>
      <c r="C108" s="226"/>
      <c r="D108" s="226"/>
      <c r="E108" s="226"/>
      <c r="F108" s="226"/>
      <c r="G108" s="226"/>
      <c r="H108" s="226"/>
      <c r="I108" s="227"/>
      <c r="J108" s="227"/>
      <c r="K108" s="227"/>
    </row>
    <row r="109" spans="1:11" ht="18.75" customHeight="1">
      <c r="A109" s="21"/>
      <c r="B109" s="225" t="s">
        <v>45</v>
      </c>
      <c r="C109" s="225"/>
      <c r="D109" s="225"/>
      <c r="E109" s="225"/>
      <c r="F109" s="225"/>
      <c r="G109" s="225"/>
      <c r="H109" s="225"/>
      <c r="I109" s="225"/>
      <c r="J109" s="225"/>
      <c r="K109" s="225"/>
    </row>
    <row r="110" spans="1:11" ht="52.5" customHeight="1">
      <c r="A110" s="21"/>
      <c r="B110" s="224" t="s">
        <v>3</v>
      </c>
      <c r="C110" s="224"/>
      <c r="D110" s="224"/>
      <c r="E110" s="224"/>
      <c r="F110" s="224"/>
      <c r="G110" s="224"/>
      <c r="H110" s="224"/>
      <c r="I110" s="224"/>
      <c r="J110" s="224"/>
      <c r="K110" s="224"/>
    </row>
    <row r="111" spans="1:11" ht="41.25" customHeight="1">
      <c r="A111" s="21"/>
      <c r="B111" s="224" t="s">
        <v>2</v>
      </c>
      <c r="C111" s="224"/>
      <c r="D111" s="224"/>
      <c r="E111" s="224"/>
      <c r="F111" s="224"/>
      <c r="G111" s="224"/>
      <c r="H111" s="224"/>
      <c r="I111" s="224"/>
      <c r="J111" s="224"/>
      <c r="K111" s="224"/>
    </row>
    <row r="112" spans="1:11" ht="16.5" customHeight="1">
      <c r="A112" s="20"/>
      <c r="B112" s="224" t="s">
        <v>315</v>
      </c>
      <c r="C112" s="224"/>
      <c r="D112" s="224"/>
      <c r="E112" s="224"/>
      <c r="F112" s="224"/>
      <c r="G112" s="224"/>
      <c r="H112" s="224"/>
      <c r="I112" s="224"/>
      <c r="J112" s="224"/>
      <c r="K112" s="224"/>
    </row>
    <row r="113" spans="1:11" ht="42" customHeight="1">
      <c r="A113" s="20"/>
      <c r="B113" s="224" t="s">
        <v>4</v>
      </c>
      <c r="C113" s="224"/>
      <c r="D113" s="224"/>
      <c r="E113" s="224"/>
      <c r="F113" s="224"/>
      <c r="G113" s="224"/>
      <c r="H113" s="224"/>
      <c r="I113" s="224"/>
      <c r="J113" s="224"/>
      <c r="K113" s="224"/>
    </row>
    <row r="114" spans="1:11" ht="24" customHeight="1">
      <c r="A114" s="20"/>
      <c r="B114" s="224" t="s">
        <v>342</v>
      </c>
      <c r="C114" s="224"/>
      <c r="D114" s="224"/>
      <c r="E114" s="224"/>
      <c r="F114" s="224"/>
      <c r="G114" s="224"/>
      <c r="H114" s="224"/>
      <c r="I114" s="224"/>
      <c r="J114" s="224"/>
      <c r="K114" s="224"/>
    </row>
    <row r="115" spans="1:11" ht="55.5" customHeight="1">
      <c r="A115" s="20"/>
      <c r="B115" s="224" t="s">
        <v>5</v>
      </c>
      <c r="C115" s="224"/>
      <c r="D115" s="224"/>
      <c r="E115" s="224"/>
      <c r="F115" s="224"/>
      <c r="G115" s="224"/>
      <c r="H115" s="224"/>
      <c r="I115" s="224"/>
      <c r="J115" s="224"/>
      <c r="K115" s="224"/>
    </row>
    <row r="116" spans="1:11" ht="12.75">
      <c r="A116" s="19" t="s">
        <v>195</v>
      </c>
      <c r="B116" s="69"/>
      <c r="C116" s="69"/>
      <c r="D116" s="69"/>
      <c r="E116" s="69"/>
      <c r="F116" s="69"/>
      <c r="G116" s="69"/>
      <c r="H116" s="69"/>
      <c r="I116" s="69"/>
      <c r="J116" s="69"/>
      <c r="K116" s="69"/>
    </row>
    <row r="117" spans="2:11" ht="12.75">
      <c r="B117" s="69"/>
      <c r="C117" s="69"/>
      <c r="D117" s="69"/>
      <c r="E117" s="69"/>
      <c r="F117" s="69"/>
      <c r="G117" s="69"/>
      <c r="H117" s="69"/>
      <c r="I117" s="69"/>
      <c r="J117" s="69"/>
      <c r="K117" s="69"/>
    </row>
    <row r="118" spans="1:11" ht="12.75">
      <c r="A118" s="19"/>
      <c r="B118" s="224" t="s">
        <v>10</v>
      </c>
      <c r="C118" s="224"/>
      <c r="D118" s="224"/>
      <c r="E118" s="224"/>
      <c r="F118" s="224"/>
      <c r="G118" s="224"/>
      <c r="H118" s="224"/>
      <c r="I118" s="224"/>
      <c r="J118" s="224"/>
      <c r="K118" s="224"/>
    </row>
    <row r="119" spans="1:12" ht="33" customHeight="1">
      <c r="A119" s="20"/>
      <c r="B119" s="215"/>
      <c r="C119" s="224" t="s">
        <v>9</v>
      </c>
      <c r="D119" s="224"/>
      <c r="E119" s="224"/>
      <c r="F119" s="224"/>
      <c r="G119" s="224"/>
      <c r="H119" s="224"/>
      <c r="I119" s="224"/>
      <c r="J119" s="224"/>
      <c r="K119" s="224"/>
      <c r="L119" s="215"/>
    </row>
    <row r="120" spans="1:11" ht="42.75" customHeight="1">
      <c r="A120" s="20"/>
      <c r="B120" s="215"/>
      <c r="C120" s="236" t="s">
        <v>358</v>
      </c>
      <c r="D120" s="236"/>
      <c r="E120" s="236"/>
      <c r="F120" s="236"/>
      <c r="G120" s="236"/>
      <c r="H120" s="236"/>
      <c r="I120" s="236"/>
      <c r="J120" s="236"/>
      <c r="K120" s="236"/>
    </row>
    <row r="121" spans="1:11" ht="30.75" customHeight="1">
      <c r="A121" s="20"/>
      <c r="B121" s="215"/>
      <c r="C121" s="236" t="s">
        <v>6</v>
      </c>
      <c r="D121" s="236"/>
      <c r="E121" s="236"/>
      <c r="F121" s="236"/>
      <c r="G121" s="236"/>
      <c r="H121" s="236"/>
      <c r="I121" s="236"/>
      <c r="J121" s="236"/>
      <c r="K121" s="236"/>
    </row>
    <row r="122" spans="1:11" ht="39.75" customHeight="1">
      <c r="A122" s="20"/>
      <c r="B122" s="215"/>
      <c r="C122" s="237" t="s">
        <v>359</v>
      </c>
      <c r="D122" s="237"/>
      <c r="E122" s="237"/>
      <c r="F122" s="237"/>
      <c r="G122" s="237"/>
      <c r="H122" s="237"/>
      <c r="I122" s="237"/>
      <c r="J122" s="237"/>
      <c r="K122" s="237"/>
    </row>
    <row r="123" spans="1:11" ht="12.75">
      <c r="A123" s="20"/>
      <c r="B123" s="69"/>
      <c r="C123" s="69"/>
      <c r="D123" s="69"/>
      <c r="E123" s="69"/>
      <c r="F123" s="69"/>
      <c r="G123" s="69"/>
      <c r="H123" s="69"/>
      <c r="I123" s="69"/>
      <c r="J123" s="69"/>
      <c r="K123" s="69"/>
    </row>
    <row r="124" spans="1:11" ht="12.75">
      <c r="A124" s="21" t="s">
        <v>165</v>
      </c>
      <c r="B124" s="20"/>
      <c r="C124" s="20"/>
      <c r="D124" s="20"/>
      <c r="E124" s="20"/>
      <c r="F124" s="20"/>
      <c r="G124" s="20"/>
      <c r="H124" s="20"/>
      <c r="I124" s="20"/>
      <c r="J124" s="20"/>
      <c r="K124" s="20"/>
    </row>
    <row r="125" spans="2:11" ht="12.75">
      <c r="B125" s="20" t="s">
        <v>14</v>
      </c>
      <c r="C125" s="20"/>
      <c r="D125" s="20"/>
      <c r="E125" s="20"/>
      <c r="F125" s="20"/>
      <c r="G125" s="20"/>
      <c r="H125" s="20"/>
      <c r="I125" s="20"/>
      <c r="J125" s="20"/>
      <c r="K125" s="20"/>
    </row>
    <row r="126" spans="1:11" ht="12.75">
      <c r="A126" s="20"/>
      <c r="B126" s="20"/>
      <c r="C126" s="20"/>
      <c r="D126" s="20"/>
      <c r="E126" s="20"/>
      <c r="F126" s="20"/>
      <c r="G126" s="20"/>
      <c r="H126" s="20"/>
      <c r="K126" s="46" t="s">
        <v>52</v>
      </c>
    </row>
    <row r="127" spans="1:11" ht="12.75">
      <c r="A127" s="20"/>
      <c r="B127" s="20" t="s">
        <v>282</v>
      </c>
      <c r="C127" s="20"/>
      <c r="D127" s="20"/>
      <c r="E127" s="20"/>
      <c r="F127" s="20"/>
      <c r="G127" s="20"/>
      <c r="H127" s="20"/>
      <c r="K127" s="67">
        <v>348402</v>
      </c>
    </row>
    <row r="128" spans="1:11" ht="12.75">
      <c r="A128" s="20"/>
      <c r="B128" s="20" t="s">
        <v>173</v>
      </c>
      <c r="C128" s="20"/>
      <c r="D128" s="20"/>
      <c r="E128" s="20"/>
      <c r="F128" s="20"/>
      <c r="G128" s="20"/>
      <c r="H128" s="20"/>
      <c r="K128" s="67">
        <v>117576</v>
      </c>
    </row>
    <row r="129" spans="1:11" ht="12.75">
      <c r="A129" s="20"/>
      <c r="B129" s="20"/>
      <c r="C129" s="20"/>
      <c r="D129" s="20"/>
      <c r="E129" s="20"/>
      <c r="F129" s="20"/>
      <c r="G129" s="20"/>
      <c r="H129" s="20"/>
      <c r="I129" s="20"/>
      <c r="J129" s="20"/>
      <c r="K129" s="20"/>
    </row>
    <row r="130" spans="1:11" ht="12.75">
      <c r="A130" s="21" t="s">
        <v>344</v>
      </c>
      <c r="C130" s="20"/>
      <c r="D130" s="20"/>
      <c r="E130" s="20"/>
      <c r="F130" s="20"/>
      <c r="G130" s="20"/>
      <c r="H130" s="20"/>
      <c r="I130" s="20"/>
      <c r="J130" s="20"/>
      <c r="K130" s="20"/>
    </row>
    <row r="131" spans="1:11" ht="68.25" customHeight="1">
      <c r="A131" s="21"/>
      <c r="B131" s="226" t="s">
        <v>357</v>
      </c>
      <c r="C131" s="226"/>
      <c r="D131" s="226"/>
      <c r="E131" s="226"/>
      <c r="F131" s="226"/>
      <c r="G131" s="226"/>
      <c r="H131" s="226"/>
      <c r="I131" s="227"/>
      <c r="J131" s="227"/>
      <c r="K131" s="227"/>
    </row>
    <row r="132" spans="1:11" ht="12.75">
      <c r="A132" s="20"/>
      <c r="B132" s="20"/>
      <c r="C132" s="20"/>
      <c r="D132" s="20"/>
      <c r="E132" s="20"/>
      <c r="F132" s="20"/>
      <c r="G132" s="20"/>
      <c r="H132" s="20"/>
      <c r="I132" s="20"/>
      <c r="J132" s="20"/>
      <c r="K132" s="20"/>
    </row>
    <row r="133" spans="1:11" ht="12.75">
      <c r="A133" s="21" t="s">
        <v>166</v>
      </c>
      <c r="B133" s="20"/>
      <c r="C133" s="20"/>
      <c r="D133" s="20"/>
      <c r="E133" s="20"/>
      <c r="F133" s="20"/>
      <c r="G133" s="20"/>
      <c r="H133" s="20"/>
      <c r="I133" s="20"/>
      <c r="J133" s="20"/>
      <c r="K133" s="20"/>
    </row>
    <row r="134" spans="1:11" ht="46.5" customHeight="1">
      <c r="A134" s="21"/>
      <c r="B134" s="226" t="s">
        <v>356</v>
      </c>
      <c r="C134" s="226"/>
      <c r="D134" s="226"/>
      <c r="E134" s="226"/>
      <c r="F134" s="226"/>
      <c r="G134" s="226"/>
      <c r="H134" s="226"/>
      <c r="I134" s="227"/>
      <c r="J134" s="227"/>
      <c r="K134" s="227"/>
    </row>
    <row r="135" spans="1:11" ht="10.5" customHeight="1">
      <c r="A135" s="20"/>
      <c r="B135" s="20"/>
      <c r="C135" s="20"/>
      <c r="D135" s="20"/>
      <c r="E135" s="20"/>
      <c r="F135" s="20"/>
      <c r="G135" s="20"/>
      <c r="H135" s="20"/>
      <c r="I135" s="20"/>
      <c r="J135" s="20"/>
      <c r="K135" s="20"/>
    </row>
    <row r="136" spans="1:11" ht="12.75">
      <c r="A136" s="21" t="s">
        <v>167</v>
      </c>
      <c r="B136" s="20"/>
      <c r="C136" s="20"/>
      <c r="D136" s="20"/>
      <c r="E136" s="20"/>
      <c r="F136" s="20"/>
      <c r="G136" s="20"/>
      <c r="H136" s="20"/>
      <c r="I136" s="20"/>
      <c r="J136" s="20"/>
      <c r="K136" s="20"/>
    </row>
    <row r="137" spans="1:11" ht="68.25" customHeight="1">
      <c r="A137" s="21"/>
      <c r="B137" s="226" t="s">
        <v>0</v>
      </c>
      <c r="C137" s="226"/>
      <c r="D137" s="226"/>
      <c r="E137" s="226"/>
      <c r="F137" s="226"/>
      <c r="G137" s="226"/>
      <c r="H137" s="226"/>
      <c r="I137" s="227"/>
      <c r="J137" s="227"/>
      <c r="K137" s="227"/>
    </row>
    <row r="138" spans="1:11" ht="12.75">
      <c r="A138" s="20"/>
      <c r="B138" s="20"/>
      <c r="C138" s="20"/>
      <c r="D138" s="20"/>
      <c r="E138" s="20"/>
      <c r="F138" s="20"/>
      <c r="G138" s="20"/>
      <c r="H138" s="20"/>
      <c r="I138" s="20"/>
      <c r="J138" s="20"/>
      <c r="K138" s="20"/>
    </row>
    <row r="139" spans="1:11" ht="12.75">
      <c r="A139" s="21" t="s">
        <v>168</v>
      </c>
      <c r="B139" s="20"/>
      <c r="C139" s="20"/>
      <c r="D139" s="20"/>
      <c r="E139" s="20"/>
      <c r="F139" s="20"/>
      <c r="G139" s="20"/>
      <c r="H139" s="20"/>
      <c r="I139" s="20"/>
      <c r="J139" s="20"/>
      <c r="K139" s="20"/>
    </row>
    <row r="140" spans="2:11" ht="25.5" customHeight="1">
      <c r="B140" s="226" t="s">
        <v>177</v>
      </c>
      <c r="C140" s="226"/>
      <c r="D140" s="226"/>
      <c r="E140" s="226"/>
      <c r="F140" s="226"/>
      <c r="G140" s="226"/>
      <c r="H140" s="226"/>
      <c r="I140" s="227"/>
      <c r="J140" s="227"/>
      <c r="K140" s="227"/>
    </row>
    <row r="141" spans="1:11" ht="12.75">
      <c r="A141" s="19"/>
      <c r="B141" s="20"/>
      <c r="C141" s="20"/>
      <c r="D141" s="20"/>
      <c r="E141" s="20"/>
      <c r="F141" s="20"/>
      <c r="G141" s="20"/>
      <c r="H141" s="20"/>
      <c r="I141" s="20"/>
      <c r="J141" s="20"/>
      <c r="K141" s="20"/>
    </row>
    <row r="142" spans="1:11" ht="12.75">
      <c r="A142" s="21" t="s">
        <v>279</v>
      </c>
      <c r="B142" s="20"/>
      <c r="C142" s="20"/>
      <c r="D142" s="20"/>
      <c r="E142" s="20"/>
      <c r="F142" s="20"/>
      <c r="G142" s="20"/>
      <c r="H142" s="20"/>
      <c r="I142" s="20"/>
      <c r="J142" s="20"/>
      <c r="K142" s="20"/>
    </row>
    <row r="143" spans="2:11" ht="12.75">
      <c r="B143" s="20" t="s">
        <v>280</v>
      </c>
      <c r="C143" s="20"/>
      <c r="D143" s="20"/>
      <c r="E143" s="20"/>
      <c r="F143" s="20"/>
      <c r="G143" s="20"/>
      <c r="H143" s="20"/>
      <c r="I143" s="20"/>
      <c r="J143" s="20"/>
      <c r="K143" s="20"/>
    </row>
    <row r="144" spans="1:10" ht="12.75">
      <c r="A144" s="20"/>
      <c r="B144" s="20"/>
      <c r="C144" s="20"/>
      <c r="H144" s="23" t="s">
        <v>108</v>
      </c>
      <c r="I144" s="23" t="s">
        <v>109</v>
      </c>
      <c r="J144" s="23" t="s">
        <v>110</v>
      </c>
    </row>
    <row r="145" spans="1:10" ht="12.75">
      <c r="A145" s="20"/>
      <c r="B145" s="20"/>
      <c r="C145" s="20"/>
      <c r="H145" s="23" t="s">
        <v>111</v>
      </c>
      <c r="I145" s="23" t="s">
        <v>112</v>
      </c>
      <c r="J145" s="23" t="s">
        <v>113</v>
      </c>
    </row>
    <row r="146" spans="1:10" ht="12.75">
      <c r="A146" s="20"/>
      <c r="B146" s="20"/>
      <c r="C146" s="20"/>
      <c r="H146" s="46" t="s">
        <v>52</v>
      </c>
      <c r="I146" s="46" t="s">
        <v>52</v>
      </c>
      <c r="J146" s="46" t="s">
        <v>52</v>
      </c>
    </row>
    <row r="147" spans="2:12" ht="12.75">
      <c r="B147" s="20" t="s">
        <v>114</v>
      </c>
      <c r="C147" s="20"/>
      <c r="G147" s="50"/>
      <c r="H147" s="66">
        <f>+I147-L147</f>
        <v>11000</v>
      </c>
      <c r="I147" s="8">
        <v>29886</v>
      </c>
      <c r="J147" s="8">
        <f>30122-78</f>
        <v>30044</v>
      </c>
      <c r="L147" s="8">
        <v>18886</v>
      </c>
    </row>
    <row r="148" spans="2:12" ht="12.75">
      <c r="B148" s="20" t="s">
        <v>115</v>
      </c>
      <c r="C148" s="20"/>
      <c r="H148" s="66">
        <f>+I148-L148</f>
        <v>0</v>
      </c>
      <c r="I148" s="8">
        <v>0</v>
      </c>
      <c r="J148" s="8">
        <v>0</v>
      </c>
      <c r="L148" s="8">
        <v>0</v>
      </c>
    </row>
    <row r="149" spans="2:12" ht="12.75">
      <c r="B149" s="20" t="s">
        <v>116</v>
      </c>
      <c r="C149" s="20"/>
      <c r="G149" s="50"/>
      <c r="H149" s="66">
        <f>+I149-L149</f>
        <v>574</v>
      </c>
      <c r="I149" s="8">
        <v>737</v>
      </c>
      <c r="J149" s="8">
        <v>33</v>
      </c>
      <c r="L149" s="8">
        <v>163</v>
      </c>
    </row>
    <row r="150" spans="1:12" ht="13.5" thickBot="1">
      <c r="A150" s="20"/>
      <c r="B150" s="20"/>
      <c r="C150" s="20"/>
      <c r="H150" s="25">
        <f>SUM(H147:H149)</f>
        <v>11574</v>
      </c>
      <c r="I150" s="25">
        <f>SUM(I147:I149)</f>
        <v>30623</v>
      </c>
      <c r="J150" s="25">
        <f>SUM(J147:J149)</f>
        <v>30077</v>
      </c>
      <c r="L150" s="24"/>
    </row>
    <row r="151" spans="1:12" ht="13.5" thickTop="1">
      <c r="A151" s="20"/>
      <c r="B151" s="20"/>
      <c r="C151" s="20"/>
      <c r="H151" s="24"/>
      <c r="I151" s="24"/>
      <c r="J151" s="24"/>
      <c r="L151" s="24"/>
    </row>
    <row r="152" spans="2:11" ht="27" customHeight="1">
      <c r="B152" s="228" t="s">
        <v>217</v>
      </c>
      <c r="C152" s="228"/>
      <c r="D152" s="228"/>
      <c r="E152" s="228"/>
      <c r="F152" s="228"/>
      <c r="G152" s="228"/>
      <c r="H152" s="228"/>
      <c r="I152" s="228"/>
      <c r="J152" s="228"/>
      <c r="K152" s="228"/>
    </row>
    <row r="153" spans="3:11" ht="12.75">
      <c r="C153" s="20"/>
      <c r="D153" s="20"/>
      <c r="E153" s="20"/>
      <c r="F153" s="20"/>
      <c r="G153" s="20"/>
      <c r="H153" s="20"/>
      <c r="I153" s="20"/>
      <c r="J153" s="20"/>
      <c r="K153" s="20"/>
    </row>
    <row r="154" spans="1:11" ht="12.75">
      <c r="A154" s="21" t="s">
        <v>175</v>
      </c>
      <c r="C154" s="20"/>
      <c r="D154" s="20"/>
      <c r="E154" s="20"/>
      <c r="F154" s="20"/>
      <c r="G154" s="20"/>
      <c r="H154" s="20"/>
      <c r="I154" s="20"/>
      <c r="J154" s="20"/>
      <c r="K154" s="20"/>
    </row>
    <row r="155" spans="2:11" ht="12.75">
      <c r="B155" s="228" t="s">
        <v>281</v>
      </c>
      <c r="C155" s="228"/>
      <c r="D155" s="228"/>
      <c r="E155" s="228"/>
      <c r="F155" s="228"/>
      <c r="G155" s="228"/>
      <c r="H155" s="228"/>
      <c r="I155" s="228"/>
      <c r="J155" s="228"/>
      <c r="K155" s="228"/>
    </row>
    <row r="156" spans="3:11" ht="12.75">
      <c r="C156" s="20"/>
      <c r="D156" s="20"/>
      <c r="E156" s="20"/>
      <c r="F156" s="20"/>
      <c r="G156" s="20"/>
      <c r="H156" s="20"/>
      <c r="I156" s="20"/>
      <c r="J156" s="20"/>
      <c r="K156" s="20"/>
    </row>
    <row r="157" spans="1:11" ht="12.75">
      <c r="A157" s="21" t="s">
        <v>169</v>
      </c>
      <c r="B157" s="20"/>
      <c r="C157" s="20"/>
      <c r="D157" s="20"/>
      <c r="E157" s="20"/>
      <c r="F157" s="20"/>
      <c r="G157" s="20"/>
      <c r="H157" s="20"/>
      <c r="I157" s="20"/>
      <c r="J157" s="20"/>
      <c r="K157" s="20"/>
    </row>
    <row r="158" spans="2:11" ht="12.75">
      <c r="B158" s="20" t="s">
        <v>22</v>
      </c>
      <c r="C158" s="20"/>
      <c r="D158" s="20"/>
      <c r="E158" s="20"/>
      <c r="F158" s="20"/>
      <c r="G158" s="20"/>
      <c r="H158" s="20"/>
      <c r="I158" s="20"/>
      <c r="J158" s="20"/>
      <c r="K158" s="20"/>
    </row>
    <row r="159" spans="2:11" ht="12.75">
      <c r="B159" s="20"/>
      <c r="C159" s="20"/>
      <c r="D159" s="20"/>
      <c r="E159" s="20"/>
      <c r="F159" s="20"/>
      <c r="G159" s="20"/>
      <c r="H159" s="20"/>
      <c r="I159" s="20"/>
      <c r="J159" s="20"/>
      <c r="K159" s="20"/>
    </row>
    <row r="160" spans="2:11" ht="12.75">
      <c r="B160" s="20"/>
      <c r="C160" s="20"/>
      <c r="D160" s="20"/>
      <c r="E160" s="20"/>
      <c r="F160" s="20"/>
      <c r="H160" s="20" t="s">
        <v>117</v>
      </c>
      <c r="I160" s="20"/>
      <c r="J160" s="20" t="s">
        <v>118</v>
      </c>
      <c r="K160" s="20"/>
    </row>
    <row r="161" spans="2:11" ht="12.75">
      <c r="B161" s="20"/>
      <c r="C161" s="20"/>
      <c r="D161" s="20"/>
      <c r="E161" s="20"/>
      <c r="F161" s="20"/>
      <c r="G161" s="26" t="s">
        <v>52</v>
      </c>
      <c r="H161" s="26"/>
      <c r="I161" s="26"/>
      <c r="J161" s="26" t="s">
        <v>52</v>
      </c>
      <c r="K161" s="20"/>
    </row>
    <row r="162" spans="2:11" ht="12.75">
      <c r="B162" s="20" t="s">
        <v>119</v>
      </c>
      <c r="C162" s="20"/>
      <c r="D162" s="20"/>
      <c r="E162" s="20"/>
      <c r="F162" s="20"/>
      <c r="H162" s="24">
        <v>0</v>
      </c>
      <c r="I162" s="24"/>
      <c r="J162" s="24">
        <v>0</v>
      </c>
      <c r="K162" s="20"/>
    </row>
    <row r="163" spans="2:11" ht="12.75">
      <c r="B163" s="20" t="s">
        <v>120</v>
      </c>
      <c r="C163" s="20"/>
      <c r="D163" s="20"/>
      <c r="E163" s="20"/>
      <c r="F163" s="20"/>
      <c r="H163" s="24">
        <v>3221</v>
      </c>
      <c r="I163" s="24"/>
      <c r="J163" s="24">
        <v>3221</v>
      </c>
      <c r="K163" s="20"/>
    </row>
    <row r="164" spans="2:11" ht="12.75">
      <c r="B164" s="20" t="s">
        <v>193</v>
      </c>
      <c r="C164" s="20"/>
      <c r="D164" s="20"/>
      <c r="E164" s="20"/>
      <c r="F164" s="20"/>
      <c r="H164" s="24">
        <v>905</v>
      </c>
      <c r="I164" s="24"/>
      <c r="J164" s="24">
        <v>905</v>
      </c>
      <c r="K164" s="20"/>
    </row>
    <row r="165" spans="2:11" ht="12.75">
      <c r="B165" s="20"/>
      <c r="C165" s="20"/>
      <c r="D165" s="20"/>
      <c r="E165" s="20"/>
      <c r="F165" s="20"/>
      <c r="G165" s="8"/>
      <c r="H165" s="8"/>
      <c r="I165" s="8"/>
      <c r="J165" s="8"/>
      <c r="K165" s="20"/>
    </row>
    <row r="166" spans="2:11" ht="12.75">
      <c r="B166" s="20" t="s">
        <v>345</v>
      </c>
      <c r="C166" s="20"/>
      <c r="D166" s="20"/>
      <c r="E166" s="20"/>
      <c r="F166" s="20"/>
      <c r="G166" s="20"/>
      <c r="H166" s="20"/>
      <c r="I166" s="20"/>
      <c r="J166" s="20"/>
      <c r="K166" s="20"/>
    </row>
    <row r="167" spans="1:11" ht="12.75">
      <c r="A167" s="20"/>
      <c r="B167" s="20"/>
      <c r="C167" s="20"/>
      <c r="D167" s="20"/>
      <c r="E167" s="20"/>
      <c r="F167" s="20"/>
      <c r="G167" s="20"/>
      <c r="H167" s="20"/>
      <c r="I167" s="20"/>
      <c r="J167" s="20"/>
      <c r="K167" s="20"/>
    </row>
    <row r="168" spans="2:10" ht="12.75">
      <c r="B168" s="20"/>
      <c r="D168" s="20"/>
      <c r="E168" s="20"/>
      <c r="F168" s="20"/>
      <c r="G168" s="20"/>
      <c r="H168" s="20"/>
      <c r="I168" s="27"/>
      <c r="J168" s="27"/>
    </row>
    <row r="169" spans="3:10" ht="12.75">
      <c r="C169" s="28" t="s">
        <v>121</v>
      </c>
      <c r="D169" s="20" t="s">
        <v>122</v>
      </c>
      <c r="E169" s="20"/>
      <c r="F169" s="20"/>
      <c r="G169" s="20"/>
      <c r="H169" s="20"/>
      <c r="J169" s="65">
        <f>4353465+20300</f>
        <v>4373765</v>
      </c>
    </row>
    <row r="170" spans="3:10" ht="12.75">
      <c r="C170" s="28" t="s">
        <v>123</v>
      </c>
      <c r="D170" s="20" t="s">
        <v>124</v>
      </c>
      <c r="E170" s="20"/>
      <c r="F170" s="20"/>
      <c r="J170" s="65">
        <f>+J169</f>
        <v>4373765</v>
      </c>
    </row>
    <row r="171" spans="3:10" ht="12.75">
      <c r="C171" s="28" t="s">
        <v>125</v>
      </c>
      <c r="D171" s="20" t="s">
        <v>126</v>
      </c>
      <c r="E171" s="20"/>
      <c r="F171" s="20"/>
      <c r="J171" s="65">
        <f>(1667220*4.16)+(5000*5.55)</f>
        <v>6963385.2</v>
      </c>
    </row>
    <row r="172" ht="12.75">
      <c r="A172" s="19" t="str">
        <f>+A116</f>
        <v>NOTES TO THE LISTING REQUIREMENTS OF BURSA MALAYSIA SECURITIES BERHAD</v>
      </c>
    </row>
    <row r="173" spans="1:11" ht="12.75">
      <c r="A173" s="20"/>
      <c r="B173" s="33"/>
      <c r="C173" s="34"/>
      <c r="D173" s="34"/>
      <c r="E173" s="34"/>
      <c r="F173" s="34"/>
      <c r="G173" s="34"/>
      <c r="H173" s="34"/>
      <c r="I173" s="34"/>
      <c r="J173" s="34"/>
      <c r="K173" s="34"/>
    </row>
    <row r="174" spans="1:11" ht="12.75">
      <c r="A174" s="21" t="s">
        <v>46</v>
      </c>
      <c r="B174" s="20"/>
      <c r="C174" s="20"/>
      <c r="D174" s="20"/>
      <c r="E174" s="20"/>
      <c r="F174" s="20"/>
      <c r="G174" s="20"/>
      <c r="H174" s="20"/>
      <c r="I174" s="20"/>
      <c r="J174" s="20"/>
      <c r="K174" s="20"/>
    </row>
    <row r="175" spans="1:11" ht="12.75" customHeight="1">
      <c r="A175" s="20"/>
      <c r="B175" s="229"/>
      <c r="C175" s="229"/>
      <c r="D175" s="229"/>
      <c r="E175" s="229"/>
      <c r="F175" s="229"/>
      <c r="G175" s="229"/>
      <c r="H175" s="229"/>
      <c r="I175" s="229"/>
      <c r="J175" s="229"/>
      <c r="K175" s="229"/>
    </row>
    <row r="176" spans="1:11" ht="12.75">
      <c r="A176" s="20"/>
      <c r="B176" s="228" t="s">
        <v>15</v>
      </c>
      <c r="C176" s="228"/>
      <c r="D176" s="228"/>
      <c r="E176" s="228"/>
      <c r="F176" s="228"/>
      <c r="G176" s="228"/>
      <c r="H176" s="228"/>
      <c r="I176" s="228"/>
      <c r="J176" s="228"/>
      <c r="K176" s="228"/>
    </row>
    <row r="177" spans="1:11" ht="12.75">
      <c r="A177" s="19"/>
      <c r="B177" s="20"/>
      <c r="C177" s="20"/>
      <c r="D177" s="20"/>
      <c r="E177" s="20"/>
      <c r="F177" s="20"/>
      <c r="G177" s="20"/>
      <c r="H177" s="20"/>
      <c r="I177" s="20"/>
      <c r="J177" s="20"/>
      <c r="K177" s="20"/>
    </row>
    <row r="178" spans="1:11" ht="12.75">
      <c r="A178" s="21" t="s">
        <v>170</v>
      </c>
      <c r="B178" s="20"/>
      <c r="C178" s="20"/>
      <c r="D178" s="20"/>
      <c r="E178" s="20"/>
      <c r="F178" s="20"/>
      <c r="G178" s="20"/>
      <c r="H178" s="20"/>
      <c r="I178" s="20"/>
      <c r="J178" s="20"/>
      <c r="K178" s="20"/>
    </row>
    <row r="179" spans="2:11" ht="12.75">
      <c r="B179" s="20" t="s">
        <v>346</v>
      </c>
      <c r="C179" s="20"/>
      <c r="D179" s="20"/>
      <c r="E179" s="20"/>
      <c r="F179" s="20"/>
      <c r="G179" s="20"/>
      <c r="H179" s="20"/>
      <c r="I179" s="20"/>
      <c r="J179" s="20"/>
      <c r="K179" s="20"/>
    </row>
    <row r="180" spans="1:10" ht="12.75">
      <c r="A180" s="20"/>
      <c r="B180" s="20"/>
      <c r="C180" s="20"/>
      <c r="J180" s="46" t="s">
        <v>52</v>
      </c>
    </row>
    <row r="181" spans="2:10" ht="12.75">
      <c r="B181" s="20" t="s">
        <v>178</v>
      </c>
      <c r="C181" s="20"/>
      <c r="D181" s="40" t="s">
        <v>150</v>
      </c>
      <c r="J181" s="29">
        <v>480640</v>
      </c>
    </row>
    <row r="182" spans="2:10" ht="12.75">
      <c r="B182" s="20"/>
      <c r="C182" s="20"/>
      <c r="D182" s="20"/>
      <c r="J182" s="20"/>
    </row>
    <row r="183" spans="2:10" ht="12.75">
      <c r="B183" s="20" t="s">
        <v>179</v>
      </c>
      <c r="C183" s="20"/>
      <c r="D183" s="40" t="s">
        <v>150</v>
      </c>
      <c r="J183" s="29">
        <v>65345</v>
      </c>
    </row>
    <row r="184" spans="1:10" ht="12.75">
      <c r="A184" s="20"/>
      <c r="C184" s="20"/>
      <c r="D184" s="40" t="s">
        <v>174</v>
      </c>
      <c r="J184" s="29">
        <v>385806</v>
      </c>
    </row>
    <row r="185" spans="1:10" ht="12.75" customHeight="1">
      <c r="A185" s="20"/>
      <c r="B185" s="20"/>
      <c r="C185" s="20"/>
      <c r="J185" s="20"/>
    </row>
    <row r="186" spans="2:10" ht="13.5" thickBot="1">
      <c r="B186" s="20" t="s">
        <v>180</v>
      </c>
      <c r="C186" s="20"/>
      <c r="J186" s="30">
        <f>SUM(J181:J184)</f>
        <v>931791</v>
      </c>
    </row>
    <row r="187" spans="1:11" ht="13.5" thickTop="1">
      <c r="A187" s="20"/>
      <c r="B187" s="20"/>
      <c r="C187" s="20"/>
      <c r="D187" s="20"/>
      <c r="E187" s="20"/>
      <c r="F187" s="20"/>
      <c r="G187" s="20"/>
      <c r="H187" s="20"/>
      <c r="I187" s="20"/>
      <c r="J187" s="20"/>
      <c r="K187" s="20"/>
    </row>
    <row r="188" spans="1:11" ht="12.75">
      <c r="A188" s="21" t="s">
        <v>171</v>
      </c>
      <c r="B188" s="20"/>
      <c r="C188" s="20"/>
      <c r="D188" s="20"/>
      <c r="E188" s="20"/>
      <c r="F188" s="20"/>
      <c r="G188" s="20"/>
      <c r="H188" s="20"/>
      <c r="I188" s="20"/>
      <c r="J188" s="20"/>
      <c r="K188" s="20"/>
    </row>
    <row r="189" spans="2:11" ht="12.75">
      <c r="B189" s="228" t="s">
        <v>181</v>
      </c>
      <c r="C189" s="228"/>
      <c r="D189" s="228"/>
      <c r="E189" s="228"/>
      <c r="F189" s="228"/>
      <c r="G189" s="228"/>
      <c r="H189" s="228"/>
      <c r="I189" s="228"/>
      <c r="J189" s="228"/>
      <c r="K189" s="228"/>
    </row>
    <row r="190" spans="1:11" ht="12.75">
      <c r="A190" s="20"/>
      <c r="B190" s="20"/>
      <c r="C190" s="20"/>
      <c r="D190" s="20"/>
      <c r="E190" s="20"/>
      <c r="F190" s="20"/>
      <c r="G190" s="20"/>
      <c r="H190" s="20"/>
      <c r="I190" s="20"/>
      <c r="J190" s="20"/>
      <c r="K190" s="20"/>
    </row>
    <row r="191" spans="1:11" ht="12.75">
      <c r="A191" s="21" t="s">
        <v>172</v>
      </c>
      <c r="B191" s="20"/>
      <c r="C191" s="20"/>
      <c r="D191" s="20"/>
      <c r="E191" s="20"/>
      <c r="F191" s="20"/>
      <c r="G191" s="20"/>
      <c r="H191" s="20"/>
      <c r="I191" s="20"/>
      <c r="J191" s="20"/>
      <c r="K191" s="20"/>
    </row>
    <row r="192" spans="2:11" ht="54" customHeight="1">
      <c r="B192" s="225" t="s">
        <v>300</v>
      </c>
      <c r="C192" s="225"/>
      <c r="D192" s="225"/>
      <c r="E192" s="225"/>
      <c r="F192" s="225"/>
      <c r="G192" s="225"/>
      <c r="H192" s="225"/>
      <c r="I192" s="225"/>
      <c r="J192" s="225"/>
      <c r="K192" s="225"/>
    </row>
    <row r="193" spans="2:11" ht="105" customHeight="1">
      <c r="B193" s="225" t="s">
        <v>301</v>
      </c>
      <c r="C193" s="225"/>
      <c r="D193" s="225"/>
      <c r="E193" s="225"/>
      <c r="F193" s="225"/>
      <c r="G193" s="225"/>
      <c r="H193" s="225"/>
      <c r="I193" s="225"/>
      <c r="J193" s="225"/>
      <c r="K193" s="225"/>
    </row>
    <row r="194" spans="2:11" ht="69" customHeight="1">
      <c r="B194" s="225" t="s">
        <v>28</v>
      </c>
      <c r="C194" s="225"/>
      <c r="D194" s="225"/>
      <c r="E194" s="225"/>
      <c r="F194" s="225"/>
      <c r="G194" s="225"/>
      <c r="H194" s="225"/>
      <c r="I194" s="225"/>
      <c r="J194" s="225"/>
      <c r="K194" s="225"/>
    </row>
    <row r="195" spans="2:16" ht="32.25" customHeight="1">
      <c r="B195" s="225" t="s">
        <v>302</v>
      </c>
      <c r="C195" s="225"/>
      <c r="D195" s="225"/>
      <c r="E195" s="225"/>
      <c r="F195" s="225"/>
      <c r="G195" s="225"/>
      <c r="H195" s="225"/>
      <c r="I195" s="225"/>
      <c r="J195" s="225"/>
      <c r="K195" s="225"/>
      <c r="L195" s="225"/>
      <c r="M195" s="225"/>
      <c r="N195" s="225"/>
      <c r="O195" s="225"/>
      <c r="P195" s="225"/>
    </row>
    <row r="196" spans="1:11" ht="12.75">
      <c r="A196" s="19"/>
      <c r="B196" s="225"/>
      <c r="C196" s="225"/>
      <c r="D196" s="225"/>
      <c r="E196" s="225"/>
      <c r="F196" s="225"/>
      <c r="G196" s="225"/>
      <c r="H196" s="225"/>
      <c r="I196" s="225"/>
      <c r="J196" s="225"/>
      <c r="K196" s="225"/>
    </row>
    <row r="197" spans="1:11" ht="52.5" customHeight="1">
      <c r="A197" s="19"/>
      <c r="B197" s="225" t="s">
        <v>32</v>
      </c>
      <c r="C197" s="225"/>
      <c r="D197" s="225"/>
      <c r="E197" s="225"/>
      <c r="F197" s="225"/>
      <c r="G197" s="225"/>
      <c r="H197" s="225"/>
      <c r="I197" s="225"/>
      <c r="J197" s="225"/>
      <c r="K197" s="225"/>
    </row>
    <row r="198" spans="1:11" ht="76.5" customHeight="1">
      <c r="A198" s="19"/>
      <c r="B198" s="225" t="s">
        <v>299</v>
      </c>
      <c r="C198" s="225"/>
      <c r="D198" s="225"/>
      <c r="E198" s="225"/>
      <c r="F198" s="225"/>
      <c r="G198" s="225"/>
      <c r="H198" s="225"/>
      <c r="I198" s="225"/>
      <c r="J198" s="225"/>
      <c r="K198" s="225"/>
    </row>
    <row r="199" spans="1:11" ht="48" customHeight="1">
      <c r="A199" s="19"/>
      <c r="B199" s="225" t="s">
        <v>30</v>
      </c>
      <c r="C199" s="225"/>
      <c r="D199" s="225"/>
      <c r="E199" s="225"/>
      <c r="F199" s="225"/>
      <c r="G199" s="225"/>
      <c r="H199" s="225"/>
      <c r="I199" s="225"/>
      <c r="J199" s="225"/>
      <c r="K199" s="225"/>
    </row>
    <row r="200" spans="1:11" ht="75.75" customHeight="1">
      <c r="A200" s="19"/>
      <c r="B200" s="225" t="s">
        <v>31</v>
      </c>
      <c r="C200" s="225"/>
      <c r="D200" s="225"/>
      <c r="E200" s="225"/>
      <c r="F200" s="225"/>
      <c r="G200" s="225"/>
      <c r="H200" s="225"/>
      <c r="I200" s="225"/>
      <c r="J200" s="225"/>
      <c r="K200" s="225"/>
    </row>
    <row r="201" spans="1:11" ht="40.5" customHeight="1">
      <c r="A201" s="19"/>
      <c r="B201" s="225" t="s">
        <v>7</v>
      </c>
      <c r="C201" s="225"/>
      <c r="D201" s="225"/>
      <c r="E201" s="225"/>
      <c r="F201" s="225"/>
      <c r="G201" s="225"/>
      <c r="H201" s="225"/>
      <c r="I201" s="225"/>
      <c r="J201" s="225"/>
      <c r="K201" s="225"/>
    </row>
    <row r="202" spans="1:11" ht="17.25" customHeight="1">
      <c r="A202" s="19"/>
      <c r="B202" s="225" t="s">
        <v>8</v>
      </c>
      <c r="C202" s="225"/>
      <c r="D202" s="225"/>
      <c r="E202" s="225"/>
      <c r="F202" s="225"/>
      <c r="G202" s="225"/>
      <c r="H202" s="225"/>
      <c r="I202" s="225"/>
      <c r="J202" s="225"/>
      <c r="K202" s="225"/>
    </row>
    <row r="203" spans="1:11" ht="12.75">
      <c r="A203" s="19"/>
      <c r="B203" s="68"/>
      <c r="C203" s="68"/>
      <c r="D203" s="68"/>
      <c r="E203" s="68"/>
      <c r="F203" s="68"/>
      <c r="G203" s="68"/>
      <c r="H203" s="68"/>
      <c r="I203" s="68"/>
      <c r="J203" s="68"/>
      <c r="K203" s="68"/>
    </row>
    <row r="204" spans="1:11" ht="12.75">
      <c r="A204" s="19"/>
      <c r="B204" s="68"/>
      <c r="C204" s="68"/>
      <c r="D204" s="68"/>
      <c r="E204" s="68"/>
      <c r="F204" s="68"/>
      <c r="G204" s="68"/>
      <c r="H204" s="68"/>
      <c r="I204" s="68"/>
      <c r="J204" s="68"/>
      <c r="K204" s="68"/>
    </row>
    <row r="205" spans="1:11" ht="12.75">
      <c r="A205" s="19"/>
      <c r="B205" s="68"/>
      <c r="C205" s="68"/>
      <c r="D205" s="68"/>
      <c r="E205" s="68"/>
      <c r="F205" s="68"/>
      <c r="G205" s="68"/>
      <c r="H205" s="68"/>
      <c r="I205" s="68"/>
      <c r="J205" s="68"/>
      <c r="K205" s="68"/>
    </row>
    <row r="206" spans="1:11" ht="12.75">
      <c r="A206" s="19" t="str">
        <f>+A172</f>
        <v>NOTES TO THE LISTING REQUIREMENTS OF BURSA MALAYSIA SECURITIES BERHAD</v>
      </c>
      <c r="B206" s="20"/>
      <c r="C206" s="20"/>
      <c r="D206" s="20"/>
      <c r="E206" s="20"/>
      <c r="F206" s="20"/>
      <c r="G206" s="20"/>
      <c r="H206" s="20"/>
      <c r="I206" s="20"/>
      <c r="J206" s="20"/>
      <c r="K206" s="20"/>
    </row>
    <row r="207" spans="1:11" ht="12.75">
      <c r="A207" s="19"/>
      <c r="B207" s="20"/>
      <c r="C207" s="20"/>
      <c r="D207" s="20"/>
      <c r="E207" s="20"/>
      <c r="F207" s="20"/>
      <c r="G207" s="20"/>
      <c r="H207" s="20"/>
      <c r="I207" s="20"/>
      <c r="J207" s="20"/>
      <c r="K207" s="20"/>
    </row>
    <row r="208" spans="1:11" ht="12.75">
      <c r="A208" s="21" t="s">
        <v>316</v>
      </c>
      <c r="B208" s="20"/>
      <c r="C208" s="20"/>
      <c r="D208" s="20"/>
      <c r="E208" s="20"/>
      <c r="F208" s="20"/>
      <c r="G208" s="20"/>
      <c r="H208" s="20"/>
      <c r="I208" s="20"/>
      <c r="J208" s="20"/>
      <c r="K208" s="20"/>
    </row>
    <row r="209" spans="2:16" ht="53.25" customHeight="1">
      <c r="B209" s="225" t="s">
        <v>16</v>
      </c>
      <c r="C209" s="225"/>
      <c r="D209" s="225"/>
      <c r="E209" s="225"/>
      <c r="F209" s="225"/>
      <c r="G209" s="225"/>
      <c r="H209" s="225"/>
      <c r="I209" s="225"/>
      <c r="J209" s="225"/>
      <c r="K209" s="225"/>
      <c r="L209" s="68"/>
      <c r="M209" s="68"/>
      <c r="N209" s="68"/>
      <c r="O209" s="68"/>
      <c r="P209" s="68"/>
    </row>
    <row r="210" spans="2:16" ht="5.25" customHeight="1">
      <c r="B210" s="69"/>
      <c r="C210" s="69"/>
      <c r="D210" s="69"/>
      <c r="E210" s="69"/>
      <c r="F210" s="69"/>
      <c r="G210" s="69"/>
      <c r="H210" s="69"/>
      <c r="I210" s="69"/>
      <c r="J210" s="69"/>
      <c r="K210" s="69"/>
      <c r="L210" s="68"/>
      <c r="M210" s="68"/>
      <c r="N210" s="68"/>
      <c r="O210" s="68"/>
      <c r="P210" s="68"/>
    </row>
    <row r="211" spans="2:16" ht="27.75" customHeight="1">
      <c r="B211" s="225" t="s">
        <v>47</v>
      </c>
      <c r="C211" s="225"/>
      <c r="D211" s="225"/>
      <c r="E211" s="225"/>
      <c r="F211" s="225"/>
      <c r="G211" s="225"/>
      <c r="H211" s="225"/>
      <c r="I211" s="225"/>
      <c r="J211" s="225"/>
      <c r="K211" s="225"/>
      <c r="L211" s="68"/>
      <c r="M211" s="68"/>
      <c r="N211" s="68"/>
      <c r="O211" s="68"/>
      <c r="P211" s="68"/>
    </row>
    <row r="212" spans="2:16" ht="18" customHeight="1">
      <c r="B212" s="225" t="s">
        <v>48</v>
      </c>
      <c r="C212" s="225"/>
      <c r="D212" s="225"/>
      <c r="E212" s="225"/>
      <c r="F212" s="225"/>
      <c r="G212" s="225"/>
      <c r="H212" s="225"/>
      <c r="I212" s="225"/>
      <c r="J212" s="225"/>
      <c r="K212" s="225"/>
      <c r="L212" s="68"/>
      <c r="M212" s="68"/>
      <c r="N212" s="68"/>
      <c r="O212" s="68"/>
      <c r="P212" s="68"/>
    </row>
    <row r="213" spans="2:16" ht="30" customHeight="1">
      <c r="B213" s="225" t="s">
        <v>49</v>
      </c>
      <c r="C213" s="225"/>
      <c r="D213" s="225"/>
      <c r="E213" s="225"/>
      <c r="F213" s="225"/>
      <c r="G213" s="225"/>
      <c r="H213" s="225"/>
      <c r="I213" s="225"/>
      <c r="J213" s="225"/>
      <c r="K213" s="225"/>
      <c r="L213" s="68"/>
      <c r="M213" s="68"/>
      <c r="N213" s="68"/>
      <c r="O213" s="68"/>
      <c r="P213" s="68"/>
    </row>
    <row r="214" spans="2:16" ht="16.5" customHeight="1">
      <c r="B214" s="225" t="s">
        <v>50</v>
      </c>
      <c r="C214" s="225"/>
      <c r="D214" s="225"/>
      <c r="E214" s="225"/>
      <c r="F214" s="225"/>
      <c r="G214" s="225"/>
      <c r="H214" s="225"/>
      <c r="I214" s="225"/>
      <c r="J214" s="225"/>
      <c r="K214" s="225"/>
      <c r="L214" s="68"/>
      <c r="M214" s="68"/>
      <c r="N214" s="68"/>
      <c r="O214" s="68"/>
      <c r="P214" s="68"/>
    </row>
    <row r="215" spans="2:11" ht="29.25" customHeight="1">
      <c r="B215" s="225" t="s">
        <v>51</v>
      </c>
      <c r="C215" s="225"/>
      <c r="D215" s="225"/>
      <c r="E215" s="225"/>
      <c r="F215" s="225"/>
      <c r="G215" s="225"/>
      <c r="H215" s="225"/>
      <c r="I215" s="225"/>
      <c r="J215" s="225"/>
      <c r="K215" s="225"/>
    </row>
    <row r="216" spans="1:11" ht="12.75">
      <c r="A216" s="20"/>
      <c r="B216" s="68"/>
      <c r="C216" s="68"/>
      <c r="D216" s="68"/>
      <c r="E216" s="68"/>
      <c r="F216" s="68"/>
      <c r="G216" s="68"/>
      <c r="H216" s="68"/>
      <c r="I216" s="68"/>
      <c r="J216" s="68"/>
      <c r="K216" s="68"/>
    </row>
    <row r="217" spans="1:11" ht="67.5" customHeight="1">
      <c r="A217" s="20"/>
      <c r="B217" s="226" t="s">
        <v>13</v>
      </c>
      <c r="C217" s="226"/>
      <c r="D217" s="226"/>
      <c r="E217" s="226"/>
      <c r="F217" s="226"/>
      <c r="G217" s="226"/>
      <c r="H217" s="226"/>
      <c r="I217" s="227"/>
      <c r="J217" s="227"/>
      <c r="K217" s="227"/>
    </row>
    <row r="218" spans="1:11" ht="12.75">
      <c r="A218" s="20"/>
      <c r="B218"/>
      <c r="C218"/>
      <c r="D218"/>
      <c r="E218"/>
      <c r="F218"/>
      <c r="G218"/>
      <c r="H218"/>
      <c r="I218"/>
      <c r="J218"/>
      <c r="K218"/>
    </row>
    <row r="219" spans="1:11" ht="12.75">
      <c r="A219" s="21" t="s">
        <v>198</v>
      </c>
      <c r="B219" s="20"/>
      <c r="C219" s="20"/>
      <c r="D219" s="20"/>
      <c r="E219" s="20"/>
      <c r="F219" s="20"/>
      <c r="G219" s="20"/>
      <c r="H219" s="20"/>
      <c r="I219" s="20"/>
      <c r="J219" s="20"/>
      <c r="K219" s="20"/>
    </row>
    <row r="220" spans="1:12" ht="12.75">
      <c r="A220" s="20"/>
      <c r="B220" s="224"/>
      <c r="C220" s="224"/>
      <c r="D220" s="224"/>
      <c r="E220" s="224"/>
      <c r="F220" s="224"/>
      <c r="G220" s="224"/>
      <c r="H220" s="224"/>
      <c r="I220" s="224"/>
      <c r="J220" s="224"/>
      <c r="K220" s="224"/>
      <c r="L220" s="18"/>
    </row>
    <row r="221" spans="1:11" ht="15.75" customHeight="1">
      <c r="A221" s="20"/>
      <c r="B221" s="224" t="s">
        <v>283</v>
      </c>
      <c r="C221" s="224"/>
      <c r="D221" s="224"/>
      <c r="E221" s="224"/>
      <c r="F221" s="224"/>
      <c r="G221" s="224"/>
      <c r="H221" s="224"/>
      <c r="I221" s="224"/>
      <c r="J221" s="224"/>
      <c r="K221" s="224"/>
    </row>
    <row r="222" spans="3:10" ht="12.75">
      <c r="C222" s="28"/>
      <c r="D222" s="20"/>
      <c r="E222" s="20"/>
      <c r="F222" s="20"/>
      <c r="I222" s="20"/>
      <c r="J222" s="20"/>
    </row>
    <row r="223" spans="1:11" ht="12.75">
      <c r="A223" s="21" t="s">
        <v>199</v>
      </c>
      <c r="B223" s="20"/>
      <c r="C223" s="20"/>
      <c r="D223" s="20"/>
      <c r="E223" s="20"/>
      <c r="F223" s="20"/>
      <c r="G223" s="20"/>
      <c r="H223" s="20"/>
      <c r="I223" s="20"/>
      <c r="J223" s="20"/>
      <c r="K223" s="20"/>
    </row>
    <row r="224" spans="2:11" ht="15" customHeight="1">
      <c r="B224" s="228" t="s">
        <v>186</v>
      </c>
      <c r="C224" s="228"/>
      <c r="D224" s="228"/>
      <c r="E224" s="228"/>
      <c r="F224" s="228"/>
      <c r="G224" s="228"/>
      <c r="H224" s="228"/>
      <c r="I224" s="228"/>
      <c r="J224" s="228"/>
      <c r="K224" s="228"/>
    </row>
    <row r="225" spans="2:11" ht="2.25" customHeight="1">
      <c r="B225" s="22"/>
      <c r="C225" s="22"/>
      <c r="D225" s="22"/>
      <c r="E225" s="22"/>
      <c r="F225" s="22"/>
      <c r="G225" s="22"/>
      <c r="H225" s="22"/>
      <c r="I225" s="22"/>
      <c r="J225" s="22"/>
      <c r="K225" s="22"/>
    </row>
    <row r="226" spans="2:11" ht="24.75" customHeight="1">
      <c r="B226" s="225" t="s">
        <v>24</v>
      </c>
      <c r="C226" s="225"/>
      <c r="D226" s="225"/>
      <c r="E226" s="225"/>
      <c r="F226" s="225"/>
      <c r="G226" s="225"/>
      <c r="H226" s="225"/>
      <c r="I226" s="225"/>
      <c r="J226" s="225"/>
      <c r="K226" s="225"/>
    </row>
    <row r="227" spans="2:11" ht="10.5" customHeight="1">
      <c r="B227" s="22"/>
      <c r="C227" s="22"/>
      <c r="D227" s="22"/>
      <c r="E227" s="22"/>
      <c r="F227" s="22"/>
      <c r="G227" s="22"/>
      <c r="H227" s="22"/>
      <c r="I227" s="22"/>
      <c r="J227" s="22"/>
      <c r="K227" s="22"/>
    </row>
    <row r="228" spans="2:11" ht="29.25" customHeight="1">
      <c r="B228" s="22"/>
      <c r="C228" s="22"/>
      <c r="D228" s="22"/>
      <c r="E228" s="22"/>
      <c r="F228" s="22"/>
      <c r="G228" s="22"/>
      <c r="H228" s="22" t="s">
        <v>111</v>
      </c>
      <c r="I228" s="22"/>
      <c r="J228" s="48" t="s">
        <v>208</v>
      </c>
      <c r="K228" s="22"/>
    </row>
    <row r="229" spans="2:11" ht="12.75" customHeight="1">
      <c r="B229" s="22"/>
      <c r="C229" s="22"/>
      <c r="D229" s="22"/>
      <c r="E229" s="22"/>
      <c r="F229" s="22"/>
      <c r="G229" s="22"/>
      <c r="H229" s="47" t="s">
        <v>52</v>
      </c>
      <c r="I229" s="22"/>
      <c r="J229" s="47" t="s">
        <v>52</v>
      </c>
      <c r="K229" s="22"/>
    </row>
    <row r="230" spans="2:11" ht="12.75" customHeight="1">
      <c r="B230" s="35" t="s">
        <v>17</v>
      </c>
      <c r="C230" s="22"/>
      <c r="D230" s="22"/>
      <c r="E230" s="22"/>
      <c r="F230" s="22"/>
      <c r="G230" s="22"/>
      <c r="H230" s="31">
        <f>+CIS!G47</f>
        <v>48572</v>
      </c>
      <c r="I230" s="31"/>
      <c r="J230" s="31">
        <f>+CIS!K47</f>
        <v>55975</v>
      </c>
      <c r="K230" s="22"/>
    </row>
    <row r="231" spans="2:11" ht="4.5" customHeight="1">
      <c r="B231" s="35"/>
      <c r="C231" s="22"/>
      <c r="D231" s="22"/>
      <c r="E231" s="22"/>
      <c r="F231" s="22"/>
      <c r="G231" s="22"/>
      <c r="H231" s="31"/>
      <c r="I231" s="31"/>
      <c r="J231" s="31"/>
      <c r="K231" s="22"/>
    </row>
    <row r="232" spans="2:11" ht="12.75" customHeight="1">
      <c r="B232" s="35" t="s">
        <v>187</v>
      </c>
      <c r="C232" s="22"/>
      <c r="D232" s="22"/>
      <c r="E232" s="22"/>
      <c r="F232" s="22"/>
      <c r="G232" s="22"/>
      <c r="H232" s="31">
        <v>289837</v>
      </c>
      <c r="I232" s="31"/>
      <c r="J232" s="31">
        <v>286172</v>
      </c>
      <c r="K232" s="22"/>
    </row>
    <row r="233" spans="2:11" ht="6" customHeight="1">
      <c r="B233" s="35"/>
      <c r="C233" s="22"/>
      <c r="D233" s="22"/>
      <c r="E233" s="22"/>
      <c r="F233" s="22"/>
      <c r="G233" s="22"/>
      <c r="H233" s="31"/>
      <c r="I233" s="31"/>
      <c r="J233" s="31"/>
      <c r="K233" s="22"/>
    </row>
    <row r="234" spans="2:11" ht="12.75" customHeight="1">
      <c r="B234" s="35" t="s">
        <v>18</v>
      </c>
      <c r="C234" s="22"/>
      <c r="D234" s="22"/>
      <c r="E234" s="22"/>
      <c r="F234" s="22"/>
      <c r="G234" s="22"/>
      <c r="H234" s="205">
        <f>+H230/H232*100</f>
        <v>16.7583848852976</v>
      </c>
      <c r="I234" s="22"/>
      <c r="J234" s="53">
        <f>+J230/J232*100</f>
        <v>19.559915016144135</v>
      </c>
      <c r="K234" s="22"/>
    </row>
    <row r="235" spans="2:11" ht="12.75" customHeight="1">
      <c r="B235" s="22"/>
      <c r="C235" s="22"/>
      <c r="D235" s="22"/>
      <c r="E235" s="22"/>
      <c r="F235" s="22"/>
      <c r="G235" s="22"/>
      <c r="H235" s="22"/>
      <c r="I235" s="22"/>
      <c r="J235" s="22"/>
      <c r="K235" s="22"/>
    </row>
    <row r="236" spans="2:11" ht="12.75" customHeight="1">
      <c r="B236" s="228" t="s">
        <v>188</v>
      </c>
      <c r="C236" s="228"/>
      <c r="D236" s="228"/>
      <c r="E236" s="228"/>
      <c r="F236" s="228"/>
      <c r="G236" s="228"/>
      <c r="H236" s="228"/>
      <c r="I236" s="228"/>
      <c r="J236" s="228"/>
      <c r="K236" s="228"/>
    </row>
    <row r="237" spans="2:11" ht="42.75" customHeight="1">
      <c r="B237" s="224" t="s">
        <v>25</v>
      </c>
      <c r="C237" s="224"/>
      <c r="D237" s="224"/>
      <c r="E237" s="224"/>
      <c r="F237" s="224"/>
      <c r="G237" s="224"/>
      <c r="H237" s="224"/>
      <c r="I237" s="224"/>
      <c r="J237" s="224"/>
      <c r="K237" s="224"/>
    </row>
    <row r="238" spans="2:11" ht="12.75" customHeight="1">
      <c r="B238" s="22"/>
      <c r="C238" s="22"/>
      <c r="D238" s="22"/>
      <c r="E238" s="22"/>
      <c r="F238" s="22"/>
      <c r="G238" s="22"/>
      <c r="H238" s="22"/>
      <c r="I238" s="22"/>
      <c r="J238" s="22"/>
      <c r="K238" s="22"/>
    </row>
    <row r="239" spans="2:11" ht="25.5" customHeight="1">
      <c r="B239" s="22"/>
      <c r="C239" s="22"/>
      <c r="D239" s="22"/>
      <c r="E239" s="22"/>
      <c r="F239" s="22"/>
      <c r="G239" s="22"/>
      <c r="H239" s="22" t="s">
        <v>111</v>
      </c>
      <c r="I239" s="22"/>
      <c r="J239" s="48" t="s">
        <v>208</v>
      </c>
      <c r="K239" s="22"/>
    </row>
    <row r="240" spans="2:11" ht="12.75" customHeight="1">
      <c r="B240" s="22"/>
      <c r="C240" s="22"/>
      <c r="D240" s="22"/>
      <c r="E240" s="22"/>
      <c r="F240" s="22"/>
      <c r="G240" s="22"/>
      <c r="H240" s="47" t="s">
        <v>52</v>
      </c>
      <c r="I240" s="22"/>
      <c r="J240" s="47" t="s">
        <v>52</v>
      </c>
      <c r="K240" s="22"/>
    </row>
    <row r="241" spans="2:11" ht="12.75" customHeight="1">
      <c r="B241" s="35" t="str">
        <f>+B230</f>
        <v>Profit attributable to ordinary equity holders of the parent</v>
      </c>
      <c r="C241" s="22"/>
      <c r="D241" s="22"/>
      <c r="E241" s="22"/>
      <c r="F241" s="22"/>
      <c r="G241" s="22"/>
      <c r="H241" s="31">
        <f>+H230</f>
        <v>48572</v>
      </c>
      <c r="I241" s="31"/>
      <c r="J241" s="31">
        <f>+J230</f>
        <v>55975</v>
      </c>
      <c r="K241" s="22"/>
    </row>
    <row r="242" spans="2:11" ht="4.5" customHeight="1">
      <c r="B242" s="35"/>
      <c r="C242" s="22"/>
      <c r="D242" s="22"/>
      <c r="E242" s="22"/>
      <c r="F242" s="22"/>
      <c r="G242" s="22"/>
      <c r="H242" s="31"/>
      <c r="I242" s="31"/>
      <c r="J242" s="31"/>
      <c r="K242" s="22"/>
    </row>
    <row r="243" spans="2:11" ht="12.75" customHeight="1">
      <c r="B243" s="35" t="s">
        <v>187</v>
      </c>
      <c r="C243" s="22"/>
      <c r="D243" s="22"/>
      <c r="E243" s="22"/>
      <c r="F243" s="22"/>
      <c r="G243" s="22"/>
      <c r="H243" s="31">
        <f>+H232</f>
        <v>289837</v>
      </c>
      <c r="I243" s="31"/>
      <c r="J243" s="31">
        <f>+J232</f>
        <v>286172</v>
      </c>
      <c r="K243" s="22"/>
    </row>
    <row r="244" spans="2:11" ht="12.75" customHeight="1">
      <c r="B244" s="35" t="s">
        <v>189</v>
      </c>
      <c r="C244" s="22"/>
      <c r="D244" s="22"/>
      <c r="E244" s="22"/>
      <c r="F244" s="22"/>
      <c r="G244" s="22"/>
      <c r="H244" s="31">
        <v>1142</v>
      </c>
      <c r="I244" s="31"/>
      <c r="J244" s="31">
        <v>2300</v>
      </c>
      <c r="K244" s="22"/>
    </row>
    <row r="245" spans="2:11" ht="18" customHeight="1" thickBot="1">
      <c r="B245" s="35" t="s">
        <v>187</v>
      </c>
      <c r="C245" s="22"/>
      <c r="D245" s="22"/>
      <c r="E245" s="22"/>
      <c r="F245" s="22"/>
      <c r="G245" s="22"/>
      <c r="H245" s="32">
        <f>SUM(H243:H244)</f>
        <v>290979</v>
      </c>
      <c r="I245" s="31"/>
      <c r="J245" s="32">
        <f>SUM(J243:J244)</f>
        <v>288472</v>
      </c>
      <c r="K245" s="22"/>
    </row>
    <row r="246" spans="2:11" ht="12.75" customHeight="1" thickTop="1">
      <c r="B246" s="35"/>
      <c r="C246" s="22"/>
      <c r="D246" s="22"/>
      <c r="E246" s="22"/>
      <c r="F246" s="22"/>
      <c r="G246" s="22"/>
      <c r="H246" s="31"/>
      <c r="I246" s="31"/>
      <c r="J246" s="31"/>
      <c r="K246" s="22"/>
    </row>
    <row r="247" spans="2:11" ht="12.75" customHeight="1">
      <c r="B247" s="35" t="s">
        <v>19</v>
      </c>
      <c r="C247" s="22"/>
      <c r="D247" s="22"/>
      <c r="E247" s="22"/>
      <c r="F247" s="22"/>
      <c r="G247" s="22"/>
      <c r="H247" s="205">
        <f>+H241/H245*100</f>
        <v>16.69261355630475</v>
      </c>
      <c r="I247" s="22"/>
      <c r="J247" s="51">
        <f>+J241/J245*100</f>
        <v>19.403962949610364</v>
      </c>
      <c r="K247" s="22"/>
    </row>
    <row r="248" spans="2:11" ht="12.75" customHeight="1">
      <c r="B248" s="35"/>
      <c r="C248" s="22"/>
      <c r="D248" s="22"/>
      <c r="E248" s="22"/>
      <c r="F248" s="22"/>
      <c r="G248" s="22"/>
      <c r="H248" s="51"/>
      <c r="I248" s="22"/>
      <c r="J248" s="51"/>
      <c r="K248" s="22"/>
    </row>
    <row r="249" spans="2:11" ht="12.75" customHeight="1">
      <c r="B249" s="35"/>
      <c r="C249" s="22"/>
      <c r="D249" s="22"/>
      <c r="E249" s="22"/>
      <c r="F249" s="22"/>
      <c r="G249" s="22"/>
      <c r="H249" s="51"/>
      <c r="I249" s="22"/>
      <c r="J249" s="51"/>
      <c r="K249" s="22"/>
    </row>
    <row r="250" spans="2:11" ht="12.75" customHeight="1">
      <c r="B250" s="35"/>
      <c r="C250" s="22"/>
      <c r="D250" s="22"/>
      <c r="E250" s="22"/>
      <c r="F250" s="22"/>
      <c r="G250" s="22"/>
      <c r="H250" s="51"/>
      <c r="I250" s="22"/>
      <c r="J250" s="51"/>
      <c r="K250" s="22"/>
    </row>
    <row r="251" spans="2:11" ht="12.75" customHeight="1">
      <c r="B251" s="35"/>
      <c r="C251" s="22"/>
      <c r="D251" s="22"/>
      <c r="E251" s="22"/>
      <c r="F251" s="22"/>
      <c r="G251" s="22"/>
      <c r="H251" s="51"/>
      <c r="I251" s="22"/>
      <c r="J251" s="51"/>
      <c r="K251" s="22"/>
    </row>
    <row r="252" spans="2:11" ht="12.75" customHeight="1">
      <c r="B252" s="35"/>
      <c r="C252" s="22"/>
      <c r="D252" s="22"/>
      <c r="E252" s="22"/>
      <c r="F252" s="22"/>
      <c r="G252" s="22"/>
      <c r="H252" s="51"/>
      <c r="I252" s="22"/>
      <c r="J252" s="51"/>
      <c r="K252" s="22"/>
    </row>
    <row r="253" spans="2:11" ht="12.75" customHeight="1">
      <c r="B253" s="35"/>
      <c r="C253" s="22"/>
      <c r="D253" s="22"/>
      <c r="E253" s="22"/>
      <c r="F253" s="22"/>
      <c r="G253" s="22"/>
      <c r="H253" s="51"/>
      <c r="I253" s="22"/>
      <c r="J253" s="51"/>
      <c r="K253" s="22"/>
    </row>
    <row r="254" spans="2:11" ht="12.75" customHeight="1">
      <c r="B254" s="35"/>
      <c r="C254" s="22"/>
      <c r="D254" s="22"/>
      <c r="E254" s="22"/>
      <c r="F254" s="22"/>
      <c r="G254" s="22"/>
      <c r="H254" s="51"/>
      <c r="I254" s="22"/>
      <c r="J254" s="51"/>
      <c r="K254" s="22"/>
    </row>
    <row r="255" spans="2:11" ht="12.75" customHeight="1">
      <c r="B255" s="35"/>
      <c r="C255" s="22"/>
      <c r="D255" s="22"/>
      <c r="E255" s="22"/>
      <c r="F255" s="22"/>
      <c r="G255" s="22"/>
      <c r="H255" s="51"/>
      <c r="I255" s="22"/>
      <c r="J255" s="51"/>
      <c r="K255" s="22"/>
    </row>
    <row r="256" spans="2:11" ht="12.75" customHeight="1">
      <c r="B256" s="35"/>
      <c r="C256" s="22"/>
      <c r="D256" s="22"/>
      <c r="E256" s="22"/>
      <c r="F256" s="22"/>
      <c r="G256" s="22"/>
      <c r="H256" s="22"/>
      <c r="I256" s="22"/>
      <c r="J256" s="22"/>
      <c r="K256" s="22"/>
    </row>
    <row r="257" ht="12.75">
      <c r="I257" s="35" t="s">
        <v>183</v>
      </c>
    </row>
    <row r="258" ht="12.75">
      <c r="I258" s="35" t="s">
        <v>185</v>
      </c>
    </row>
    <row r="259" spans="2:9" ht="12.75">
      <c r="B259" s="35" t="s">
        <v>182</v>
      </c>
      <c r="I259" s="35" t="s">
        <v>194</v>
      </c>
    </row>
    <row r="260" spans="2:9" ht="12.75">
      <c r="B260" s="49" t="s">
        <v>23</v>
      </c>
      <c r="I260" s="35" t="s">
        <v>184</v>
      </c>
    </row>
    <row r="262" ht="12.75">
      <c r="I262" s="35"/>
    </row>
    <row r="263" ht="12.75">
      <c r="I263" s="35"/>
    </row>
    <row r="264" ht="12.75">
      <c r="I264" s="35"/>
    </row>
  </sheetData>
  <mergeCells count="77">
    <mergeCell ref="B202:K202"/>
    <mergeCell ref="C119:K119"/>
    <mergeCell ref="C120:K120"/>
    <mergeCell ref="C121:K121"/>
    <mergeCell ref="C122:K122"/>
    <mergeCell ref="B197:K197"/>
    <mergeCell ref="B198:K198"/>
    <mergeCell ref="B199:K199"/>
    <mergeCell ref="B220:K220"/>
    <mergeCell ref="B9:K9"/>
    <mergeCell ref="B36:K36"/>
    <mergeCell ref="B37:K37"/>
    <mergeCell ref="B96:K96"/>
    <mergeCell ref="B58:K58"/>
    <mergeCell ref="B61:J61"/>
    <mergeCell ref="B10:K10"/>
    <mergeCell ref="B33:K33"/>
    <mergeCell ref="B34:K34"/>
    <mergeCell ref="L195:P195"/>
    <mergeCell ref="B192:K192"/>
    <mergeCell ref="B176:K176"/>
    <mergeCell ref="B114:K114"/>
    <mergeCell ref="B115:K115"/>
    <mergeCell ref="B118:K118"/>
    <mergeCell ref="B189:K189"/>
    <mergeCell ref="B8:K8"/>
    <mergeCell ref="B11:K11"/>
    <mergeCell ref="B93:K93"/>
    <mergeCell ref="B52:K52"/>
    <mergeCell ref="B55:K55"/>
    <mergeCell ref="B43:J43"/>
    <mergeCell ref="B49:K49"/>
    <mergeCell ref="B39:K39"/>
    <mergeCell ref="B56:K56"/>
    <mergeCell ref="B57:K57"/>
    <mergeCell ref="B40:K40"/>
    <mergeCell ref="B31:K31"/>
    <mergeCell ref="B131:K131"/>
    <mergeCell ref="B193:K193"/>
    <mergeCell ref="B152:K152"/>
    <mergeCell ref="B97:K97"/>
    <mergeCell ref="B140:K140"/>
    <mergeCell ref="B106:K106"/>
    <mergeCell ref="B105:K105"/>
    <mergeCell ref="B109:K109"/>
    <mergeCell ref="B98:K98"/>
    <mergeCell ref="B111:K111"/>
    <mergeCell ref="B215:K215"/>
    <mergeCell ref="B224:K224"/>
    <mergeCell ref="B175:K175"/>
    <mergeCell ref="B194:K194"/>
    <mergeCell ref="B200:K200"/>
    <mergeCell ref="B201:K201"/>
    <mergeCell ref="B209:K209"/>
    <mergeCell ref="B211:K211"/>
    <mergeCell ref="B112:K112"/>
    <mergeCell ref="B113:K113"/>
    <mergeCell ref="B155:K155"/>
    <mergeCell ref="B134:K134"/>
    <mergeCell ref="B137:K137"/>
    <mergeCell ref="B99:K99"/>
    <mergeCell ref="B110:K110"/>
    <mergeCell ref="B107:K107"/>
    <mergeCell ref="B108:K108"/>
    <mergeCell ref="B100:K100"/>
    <mergeCell ref="B101:K101"/>
    <mergeCell ref="B102:K102"/>
    <mergeCell ref="B237:K237"/>
    <mergeCell ref="B214:K214"/>
    <mergeCell ref="B195:K195"/>
    <mergeCell ref="B221:K221"/>
    <mergeCell ref="B217:K217"/>
    <mergeCell ref="B236:K236"/>
    <mergeCell ref="B212:K212"/>
    <mergeCell ref="B213:K213"/>
    <mergeCell ref="B226:K226"/>
    <mergeCell ref="B196:K196"/>
  </mergeCells>
  <printOptions/>
  <pageMargins left="0.65" right="0.27" top="0.58" bottom="0.28" header="0.5" footer="0.23"/>
  <pageSetup horizontalDpi="600" verticalDpi="600" orientation="portrait" paperSize="9" scale="78" r:id="rId1"/>
  <rowBreaks count="4" manualBreakCount="4">
    <brk id="64" max="10" man="1"/>
    <brk id="115" max="10" man="1"/>
    <brk id="171" max="10" man="1"/>
    <brk id="2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Dale</cp:lastModifiedBy>
  <cp:lastPrinted>2007-02-28T01:19:40Z</cp:lastPrinted>
  <dcterms:created xsi:type="dcterms:W3CDTF">2002-11-26T08:24:46Z</dcterms:created>
  <dcterms:modified xsi:type="dcterms:W3CDTF">2007-02-28T10:40:08Z</dcterms:modified>
  <cp:category/>
  <cp:version/>
  <cp:contentType/>
  <cp:contentStatus/>
</cp:coreProperties>
</file>